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\Entraînement\Evaluation\Bases\"/>
    </mc:Choice>
  </mc:AlternateContent>
  <xr:revisionPtr revIDLastSave="0" documentId="13_ncr:1_{26096767-9888-4658-A487-674B06DC7F93}" xr6:coauthVersionLast="34" xr6:coauthVersionMax="34" xr10:uidLastSave="{00000000-0000-0000-0000-000000000000}"/>
  <bookViews>
    <workbookView xWindow="-360" yWindow="390" windowWidth="20730" windowHeight="10040" xr2:uid="{00000000-000D-0000-FFFF-FFFF00000000}"/>
  </bookViews>
  <sheets>
    <sheet name="Modèle estimation puissance" sheetId="1" r:id="rId1"/>
    <sheet name="Tableaux de données TDF 2014" sheetId="2" r:id="rId2"/>
  </sheets>
  <definedNames>
    <definedName name="_xlnm.Print_Area" localSheetId="0">'Modèle estimation puissance'!$A$1:$F$65</definedName>
  </definedNames>
  <calcPr calcId="179021"/>
</workbook>
</file>

<file path=xl/calcChain.xml><?xml version="1.0" encoding="utf-8"?>
<calcChain xmlns="http://schemas.openxmlformats.org/spreadsheetml/2006/main">
  <c r="D12" i="1" l="1"/>
  <c r="D16" i="1" s="1"/>
  <c r="D29" i="1" l="1"/>
  <c r="J15" i="2" l="1"/>
  <c r="J16" i="2"/>
  <c r="J17" i="2"/>
  <c r="J18" i="2"/>
  <c r="J19" i="2"/>
  <c r="J20" i="2"/>
  <c r="J21" i="2"/>
  <c r="J22" i="2"/>
  <c r="J14" i="2"/>
  <c r="J5" i="2"/>
  <c r="J6" i="2"/>
  <c r="J7" i="2"/>
  <c r="J8" i="2"/>
  <c r="J9" i="2"/>
  <c r="J10" i="2"/>
  <c r="J4" i="2"/>
  <c r="D9" i="1" l="1"/>
  <c r="D10" i="1" s="1"/>
  <c r="D39" i="1" l="1"/>
  <c r="D40" i="1" l="1"/>
  <c r="D41" i="1" s="1"/>
  <c r="D57" i="1" l="1"/>
  <c r="D8" i="1" l="1"/>
  <c r="D59" i="1" l="1"/>
  <c r="D58" i="1"/>
  <c r="D48" i="1"/>
  <c r="D49" i="1"/>
  <c r="D42" i="1"/>
  <c r="D43" i="1"/>
  <c r="D53" i="1"/>
  <c r="D63" i="1" s="1"/>
  <c r="D47" i="1"/>
  <c r="D61" i="1" l="1"/>
  <c r="D62" i="1" s="1"/>
  <c r="D51" i="1"/>
  <c r="D52" i="1" s="1"/>
</calcChain>
</file>

<file path=xl/sharedStrings.xml><?xml version="1.0" encoding="utf-8"?>
<sst xmlns="http://schemas.openxmlformats.org/spreadsheetml/2006/main" count="217" uniqueCount="143">
  <si>
    <t>Altitude de départ</t>
  </si>
  <si>
    <t>Température moyenne</t>
  </si>
  <si>
    <t>m²</t>
  </si>
  <si>
    <t>Vitesse moyenne</t>
  </si>
  <si>
    <t>m/s</t>
  </si>
  <si>
    <t>kg</t>
  </si>
  <si>
    <t>m</t>
  </si>
  <si>
    <t>°C</t>
  </si>
  <si>
    <t>Altitude finale</t>
  </si>
  <si>
    <t>W</t>
  </si>
  <si>
    <t>km/h</t>
  </si>
  <si>
    <t xml:space="preserve"> Altitude moyenne</t>
  </si>
  <si>
    <t>ρ =</t>
  </si>
  <si>
    <t>Masse coureur</t>
  </si>
  <si>
    <t>Masse équippement (vélo, bidon, casque, tenue complète)</t>
  </si>
  <si>
    <t>Friction des pièces mécaniques (chaîne - pignons…) négligée (&lt;1 W)</t>
  </si>
  <si>
    <t>W/kg</t>
  </si>
  <si>
    <t>m/h</t>
  </si>
  <si>
    <t>Vitesse ascentionnelle =</t>
  </si>
  <si>
    <t>Puissance moyenne développée =</t>
  </si>
  <si>
    <t>Coureur étalon</t>
  </si>
  <si>
    <t>Tour de France 2014</t>
  </si>
  <si>
    <t>Temps de montée</t>
  </si>
  <si>
    <t>Distance parcourue au pied</t>
  </si>
  <si>
    <t>Etape 10 / 161.5km</t>
  </si>
  <si>
    <t>La planche des belles filles</t>
  </si>
  <si>
    <t>Ascension finale</t>
  </si>
  <si>
    <t>oui</t>
  </si>
  <si>
    <t>V. Nibali</t>
  </si>
  <si>
    <t>16'40"</t>
  </si>
  <si>
    <t>Longueur</t>
  </si>
  <si>
    <t>Pourcentage moyen</t>
  </si>
  <si>
    <t>T. Pinot</t>
  </si>
  <si>
    <t>A. Valverde</t>
  </si>
  <si>
    <t>JC. Péraud</t>
  </si>
  <si>
    <t>R. Bardet</t>
  </si>
  <si>
    <t>T. Van Garderen</t>
  </si>
  <si>
    <t>R. Porte</t>
  </si>
  <si>
    <t>Difficulté</t>
  </si>
  <si>
    <t>5.9km</t>
  </si>
  <si>
    <t>16'55"</t>
  </si>
  <si>
    <t>17"</t>
  </si>
  <si>
    <t>17"02'</t>
  </si>
  <si>
    <t>17"05'</t>
  </si>
  <si>
    <t>W/kg étalon</t>
  </si>
  <si>
    <t>Puissance étalon (W)</t>
  </si>
  <si>
    <t>Vitesse ascentionnelle (m/h)</t>
  </si>
  <si>
    <t>RESULTATS : coureur réel / Moins fiable</t>
  </si>
  <si>
    <t>RESULTATS : coureur étalon / Plus fiable (permet de comparer)</t>
  </si>
  <si>
    <t>min.sec</t>
  </si>
  <si>
    <t>Coureur réel</t>
  </si>
  <si>
    <t>Données communes</t>
  </si>
  <si>
    <t>1) Calcul de la masse volumique moyenne en fonction de la température et de l'altitude</t>
  </si>
  <si>
    <t>Pente moyenne</t>
  </si>
  <si>
    <t>%</t>
  </si>
  <si>
    <t>°</t>
  </si>
  <si>
    <t>Valeur angle de la pente</t>
  </si>
  <si>
    <t>kg.m3</t>
  </si>
  <si>
    <t>Jours de course sans repos (étape du jour comprise)</t>
  </si>
  <si>
    <t>18.2km</t>
  </si>
  <si>
    <t>177km</t>
  </si>
  <si>
    <t>152.5km</t>
  </si>
  <si>
    <t>Etape 13 / 197.5km</t>
  </si>
  <si>
    <t>49"44'</t>
  </si>
  <si>
    <t>50"37'</t>
  </si>
  <si>
    <t>50"34'</t>
  </si>
  <si>
    <t>majka</t>
  </si>
  <si>
    <t>konig</t>
  </si>
  <si>
    <t>R.porte</t>
  </si>
  <si>
    <t>49"54'</t>
  </si>
  <si>
    <t>Bardet</t>
  </si>
  <si>
    <t>Peraud (V.D.B - Shleck)</t>
  </si>
  <si>
    <t>51"03'</t>
  </si>
  <si>
    <t>51"03</t>
  </si>
  <si>
    <t>51"53</t>
  </si>
  <si>
    <t>58"32'</t>
  </si>
  <si>
    <t>Derniers 6.6km</t>
  </si>
  <si>
    <t>Armstrong = 46"47.
Performances similaires :
Armstrong + basso / Plateau de beille TDF 2004 étape 13 = 45"35' à 405W (5.47w/kg)
Ulrich / Monte Bondone GIRO 2006 étape 49 = 51"46' à 399W (5.39w/kg)
Popovych / Port de Paillhères TDF 2007 étape 14 = 47"06' à 397W (5.37w/kg)</t>
  </si>
  <si>
    <t>Etape 14 / 197.5km</t>
  </si>
  <si>
    <t>Puissance par unité de poids corporel =</t>
  </si>
  <si>
    <t>Coureur étalon = 70kg / équippement = 8.5kg / SCx = 0.035 / Cr = 0.0025</t>
  </si>
  <si>
    <t xml:space="preserve"> 16"40 / 395w / 5.64w/kg</t>
  </si>
  <si>
    <t>17"30 / 365w / 5.21w/kg</t>
  </si>
  <si>
    <t>17"33' / 363w / 5.18w/kg</t>
  </si>
  <si>
    <t>Risoul</t>
  </si>
  <si>
    <t>164km</t>
  </si>
  <si>
    <t>12.6km</t>
  </si>
  <si>
    <t>Peraud</t>
  </si>
  <si>
    <t>Majka</t>
  </si>
  <si>
    <t>31"37'</t>
  </si>
  <si>
    <t>32"18'</t>
  </si>
  <si>
    <t>Van Garderen</t>
  </si>
  <si>
    <t>Shleck</t>
  </si>
  <si>
    <t>Pinot - Bardet</t>
  </si>
  <si>
    <t>Konig</t>
  </si>
  <si>
    <t>31"39</t>
  </si>
  <si>
    <t>32"03</t>
  </si>
  <si>
    <t>32"07</t>
  </si>
  <si>
    <t>32"14</t>
  </si>
  <si>
    <t>32"33</t>
  </si>
  <si>
    <t>32"37</t>
  </si>
  <si>
    <t>Valverde - Rolland</t>
  </si>
  <si>
    <t>6w/kg = 5.85w/kg modele grappe</t>
  </si>
  <si>
    <t>SCx 0.3 (montée réalisée dans la roue de nibali)</t>
  </si>
  <si>
    <t>Etape 16 / 197.5km</t>
  </si>
  <si>
    <t>Port de Balès</t>
  </si>
  <si>
    <t>204km</t>
  </si>
  <si>
    <t>11.7km</t>
  </si>
  <si>
    <t>non</t>
  </si>
  <si>
    <t>Pinot</t>
  </si>
  <si>
    <t>Valverde</t>
  </si>
  <si>
    <t>Van garderen</t>
  </si>
  <si>
    <t>Echappée (Voeckler-Rogers)</t>
  </si>
  <si>
    <t>31"47</t>
  </si>
  <si>
    <t>31"52</t>
  </si>
  <si>
    <t>32"</t>
  </si>
  <si>
    <t>5.9 et plus sur &lt;20"… dopé !</t>
  </si>
  <si>
    <t>Chamrousse</t>
  </si>
  <si>
    <t>Masse coureur étalon</t>
  </si>
  <si>
    <t>Masse totale (+ équippement)</t>
  </si>
  <si>
    <t>Estimation de la puissance mecanique en montee</t>
  </si>
  <si>
    <t>h</t>
  </si>
  <si>
    <r>
      <t xml:space="preserve">Dénivelé positif </t>
    </r>
    <r>
      <rPr>
        <b/>
        <i/>
        <sz val="10"/>
        <color theme="1"/>
        <rFont val="Arial"/>
        <family val="2"/>
      </rPr>
      <t>h</t>
    </r>
  </si>
  <si>
    <r>
      <t>2) Calcul de la puissance mécanique moyenne développée ==&gt; Pméca</t>
    </r>
    <r>
      <rPr>
        <b/>
        <u/>
        <sz val="10"/>
        <rFont val="Arial"/>
        <family val="2"/>
      </rPr>
      <t xml:space="preserve"> = (</t>
    </r>
    <r>
      <rPr>
        <b/>
        <u/>
        <sz val="10"/>
        <color rgb="FF00E668"/>
        <rFont val="Arial"/>
        <family val="2"/>
      </rPr>
      <t>R air</t>
    </r>
    <r>
      <rPr>
        <b/>
        <u/>
        <sz val="10"/>
        <color rgb="FFFF0000"/>
        <rFont val="Arial"/>
        <family val="2"/>
      </rPr>
      <t xml:space="preserve"> </t>
    </r>
    <r>
      <rPr>
        <b/>
        <u/>
        <sz val="10"/>
        <rFont val="Arial"/>
        <family val="2"/>
      </rPr>
      <t>+</t>
    </r>
    <r>
      <rPr>
        <b/>
        <u/>
        <sz val="10"/>
        <color rgb="FFFF0000"/>
        <rFont val="Arial"/>
        <family val="2"/>
      </rPr>
      <t xml:space="preserve"> </t>
    </r>
    <r>
      <rPr>
        <b/>
        <u/>
        <sz val="10"/>
        <color rgb="FF0070C0"/>
        <rFont val="Arial"/>
        <family val="2"/>
      </rPr>
      <t>R gravité</t>
    </r>
    <r>
      <rPr>
        <b/>
        <u/>
        <sz val="10"/>
        <color rgb="FFFF0000"/>
        <rFont val="Arial"/>
        <family val="2"/>
      </rPr>
      <t xml:space="preserve"> </t>
    </r>
    <r>
      <rPr>
        <b/>
        <u/>
        <sz val="10"/>
        <rFont val="Arial"/>
        <family val="2"/>
      </rPr>
      <t>+</t>
    </r>
    <r>
      <rPr>
        <b/>
        <u/>
        <sz val="10"/>
        <color rgb="FFFF0000"/>
        <rFont val="Arial"/>
        <family val="2"/>
      </rPr>
      <t xml:space="preserve"> R roulement</t>
    </r>
    <r>
      <rPr>
        <b/>
        <u/>
        <sz val="10"/>
        <rFont val="Arial"/>
        <family val="2"/>
      </rPr>
      <t>) x</t>
    </r>
    <r>
      <rPr>
        <b/>
        <u/>
        <sz val="10"/>
        <color theme="1"/>
        <rFont val="Arial"/>
        <family val="2"/>
      </rPr>
      <t xml:space="preserve"> Vd</t>
    </r>
  </si>
  <si>
    <r>
      <t xml:space="preserve">Surface frontale effective (cycliste + vélo) * coefficient de forme </t>
    </r>
    <r>
      <rPr>
        <b/>
        <i/>
        <sz val="10"/>
        <color theme="1"/>
        <rFont val="Arial"/>
        <family val="2"/>
      </rPr>
      <t>SCx</t>
    </r>
  </si>
  <si>
    <r>
      <t xml:space="preserve">Coefficient de roulement </t>
    </r>
    <r>
      <rPr>
        <b/>
        <i/>
        <sz val="10"/>
        <color theme="1"/>
        <rFont val="Arial"/>
        <family val="2"/>
      </rPr>
      <t>Cr</t>
    </r>
  </si>
  <si>
    <r>
      <t xml:space="preserve">Masse totale calculée </t>
    </r>
    <r>
      <rPr>
        <b/>
        <i/>
        <sz val="10"/>
        <color theme="1"/>
        <rFont val="Arial"/>
        <family val="2"/>
      </rPr>
      <t>M</t>
    </r>
  </si>
  <si>
    <r>
      <t xml:space="preserve">Surface de maître couple </t>
    </r>
    <r>
      <rPr>
        <b/>
        <i/>
        <sz val="10"/>
        <color theme="1"/>
        <rFont val="Arial"/>
        <family val="2"/>
      </rPr>
      <t>SCx</t>
    </r>
  </si>
  <si>
    <r>
      <t xml:space="preserve">Distance parcourue </t>
    </r>
    <r>
      <rPr>
        <b/>
        <i/>
        <sz val="10"/>
        <color theme="1"/>
        <rFont val="Arial"/>
        <family val="2"/>
      </rPr>
      <t>d</t>
    </r>
  </si>
  <si>
    <r>
      <t xml:space="preserve">Vitesse du vent </t>
    </r>
    <r>
      <rPr>
        <i/>
        <sz val="10"/>
        <color theme="1"/>
        <rFont val="Arial"/>
        <family val="2"/>
      </rPr>
      <t>(+ si contre / - si de dos)</t>
    </r>
  </si>
  <si>
    <r>
      <t xml:space="preserve">Vitesse du vent convertie </t>
    </r>
    <r>
      <rPr>
        <b/>
        <i/>
        <sz val="10"/>
        <color theme="1"/>
        <rFont val="Arial"/>
        <family val="2"/>
      </rPr>
      <t>Vvent</t>
    </r>
  </si>
  <si>
    <r>
      <t xml:space="preserve">Vitesse moyenne convertie </t>
    </r>
    <r>
      <rPr>
        <b/>
        <i/>
        <sz val="10"/>
        <color theme="1"/>
        <rFont val="Arial"/>
        <family val="2"/>
      </rPr>
      <t>Vd</t>
    </r>
  </si>
  <si>
    <r>
      <t xml:space="preserve">Puissance </t>
    </r>
    <r>
      <rPr>
        <b/>
        <i/>
        <sz val="10"/>
        <color rgb="FF00E668"/>
        <rFont val="Arial"/>
        <family val="2"/>
      </rPr>
      <t xml:space="preserve">R.air </t>
    </r>
    <r>
      <rPr>
        <b/>
        <sz val="10"/>
        <color rgb="FF00E668"/>
        <rFont val="Arial"/>
        <family val="2"/>
      </rPr>
      <t>=</t>
    </r>
  </si>
  <si>
    <r>
      <t xml:space="preserve">Puissance </t>
    </r>
    <r>
      <rPr>
        <b/>
        <i/>
        <sz val="10"/>
        <color theme="3"/>
        <rFont val="Arial"/>
        <family val="2"/>
      </rPr>
      <t>pot</t>
    </r>
    <r>
      <rPr>
        <b/>
        <sz val="10"/>
        <color theme="3"/>
        <rFont val="Arial"/>
        <family val="2"/>
      </rPr>
      <t xml:space="preserve"> (gravité) =</t>
    </r>
  </si>
  <si>
    <r>
      <t xml:space="preserve">Puissance </t>
    </r>
    <r>
      <rPr>
        <b/>
        <i/>
        <sz val="10"/>
        <color rgb="FFFF0000"/>
        <rFont val="Arial"/>
        <family val="2"/>
      </rPr>
      <t>R. roulement</t>
    </r>
    <r>
      <rPr>
        <b/>
        <sz val="10"/>
        <color rgb="FFFF0000"/>
        <rFont val="Arial"/>
        <family val="2"/>
      </rPr>
      <t xml:space="preserve"> =</t>
    </r>
  </si>
  <si>
    <r>
      <t xml:space="preserve">Puissance </t>
    </r>
    <r>
      <rPr>
        <b/>
        <i/>
        <sz val="10"/>
        <color rgb="FFFF0000"/>
        <rFont val="Arial"/>
        <family val="2"/>
      </rPr>
      <t>R. roulements</t>
    </r>
    <r>
      <rPr>
        <b/>
        <sz val="10"/>
        <color rgb="FFFF0000"/>
        <rFont val="Arial"/>
        <family val="2"/>
      </rPr>
      <t xml:space="preserve"> =</t>
    </r>
  </si>
  <si>
    <r>
      <rPr>
        <i/>
        <sz val="10"/>
        <color theme="1"/>
        <rFont val="Arial"/>
        <family val="2"/>
      </rPr>
      <t xml:space="preserve">"Lorsque les puissances sont </t>
    </r>
    <r>
      <rPr>
        <b/>
        <i/>
        <sz val="10"/>
        <color theme="1"/>
        <rFont val="Arial"/>
        <family val="2"/>
      </rPr>
      <t xml:space="preserve">supérieures à 5.8 W/kg pour un effort suppérieur à 20 minutes </t>
    </r>
    <r>
      <rPr>
        <i/>
        <sz val="10"/>
        <color theme="1"/>
        <rFont val="Arial"/>
        <family val="2"/>
      </rPr>
      <t xml:space="preserve">et </t>
    </r>
    <r>
      <rPr>
        <b/>
        <i/>
        <sz val="10"/>
        <color theme="1"/>
        <rFont val="Arial"/>
        <family val="2"/>
      </rPr>
      <t>suppérieures à 6.2 W/kg lorsque l'effort est compris entre 15 et 20 minutes</t>
    </r>
    <r>
      <rPr>
        <i/>
        <sz val="10"/>
        <color theme="1"/>
        <rFont val="Arial"/>
        <family val="2"/>
      </rPr>
      <t>, il est ligitime de se poser quelques question car ses valeurs sont sujettes à caution et peuvent être consédérées comme extra physiologiques"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F. Grappe</t>
    </r>
  </si>
  <si>
    <t>Hygrométrie</t>
  </si>
  <si>
    <t>Hpa</t>
  </si>
  <si>
    <t>Pression de saturation de la vapeur d'eau</t>
  </si>
  <si>
    <t>Pression altitude corrigée</t>
  </si>
  <si>
    <t>Pression atmosphérique</t>
  </si>
  <si>
    <t>Remplir les cases jaunes unniquement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</si>
</sst>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color rgb="FF00E668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0"/>
      <color theme="0"/>
      <name val="Arial"/>
      <family val="2"/>
    </font>
    <font>
      <b/>
      <sz val="10"/>
      <color rgb="FF00E668"/>
      <name val="Arial"/>
      <family val="2"/>
    </font>
    <font>
      <b/>
      <i/>
      <sz val="10"/>
      <color rgb="FF00E668"/>
      <name val="Arial"/>
      <family val="2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4" borderId="0" xfId="0" applyFont="1" applyFill="1" applyBorder="1" applyAlignment="1">
      <alignment horizontal="center"/>
    </xf>
    <xf numFmtId="0" fontId="4" fillId="0" borderId="0" xfId="0" applyFont="1" applyAlignment="1"/>
    <xf numFmtId="11" fontId="5" fillId="0" borderId="0" xfId="0" applyNumberFormat="1" applyFont="1" applyAlignment="1">
      <alignment horizontal="center"/>
    </xf>
    <xf numFmtId="0" fontId="5" fillId="0" borderId="21" xfId="0" applyFont="1" applyBorder="1" applyAlignment="1">
      <alignment wrapText="1"/>
    </xf>
    <xf numFmtId="0" fontId="4" fillId="7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8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11" borderId="38" xfId="0" applyFont="1" applyFill="1" applyBorder="1" applyAlignment="1">
      <alignment horizontal="center" vertical="center"/>
    </xf>
    <xf numFmtId="2" fontId="2" fillId="11" borderId="19" xfId="0" applyNumberFormat="1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2" fontId="8" fillId="12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/>
    </xf>
    <xf numFmtId="2" fontId="9" fillId="13" borderId="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2" fontId="2" fillId="4" borderId="38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2" fontId="8" fillId="12" borderId="5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2" fontId="9" fillId="4" borderId="38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4" borderId="0" xfId="0" applyFont="1" applyFill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0" fillId="0" borderId="7" xfId="0" applyFont="1" applyBorder="1"/>
    <xf numFmtId="0" fontId="13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8" borderId="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3" fillId="0" borderId="0" xfId="0" applyFont="1" applyAlignment="1">
      <alignment horizontal="right"/>
    </xf>
    <xf numFmtId="0" fontId="13" fillId="8" borderId="18" xfId="0" applyFont="1" applyFill="1" applyBorder="1" applyAlignment="1">
      <alignment horizontal="center" vertical="center"/>
    </xf>
    <xf numFmtId="2" fontId="15" fillId="8" borderId="2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11" fontId="13" fillId="5" borderId="10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11" fontId="13" fillId="5" borderId="29" xfId="0" applyNumberFormat="1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2" fontId="15" fillId="4" borderId="11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2" fontId="15" fillId="4" borderId="20" xfId="0" applyNumberFormat="1" applyFont="1" applyFill="1" applyBorder="1" applyAlignment="1">
      <alignment horizontal="center" vertical="center"/>
    </xf>
    <xf numFmtId="2" fontId="15" fillId="4" borderId="33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2" fontId="15" fillId="4" borderId="14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7" xfId="0" applyFont="1" applyBorder="1"/>
    <xf numFmtId="0" fontId="13" fillId="0" borderId="8" xfId="0" applyFont="1" applyBorder="1"/>
    <xf numFmtId="0" fontId="25" fillId="0" borderId="7" xfId="0" applyFont="1" applyBorder="1" applyAlignment="1">
      <alignment horizontal="right" vertical="center"/>
    </xf>
    <xf numFmtId="165" fontId="13" fillId="6" borderId="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2" fontId="11" fillId="0" borderId="0" xfId="0" applyNumberFormat="1" applyFont="1"/>
    <xf numFmtId="0" fontId="27" fillId="0" borderId="7" xfId="0" applyFont="1" applyBorder="1" applyAlignment="1">
      <alignment horizontal="right" vertical="center"/>
    </xf>
    <xf numFmtId="0" fontId="29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right" vertical="center"/>
    </xf>
    <xf numFmtId="1" fontId="15" fillId="2" borderId="2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7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9" fontId="15" fillId="7" borderId="5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4" borderId="0" xfId="0" applyNumberFormat="1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horizontal="center"/>
    </xf>
    <xf numFmtId="0" fontId="13" fillId="0" borderId="0" xfId="0" applyFont="1" applyFill="1"/>
    <xf numFmtId="1" fontId="15" fillId="4" borderId="5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24" fillId="9" borderId="23" xfId="0" applyFont="1" applyFill="1" applyBorder="1" applyAlignment="1">
      <alignment horizontal="center"/>
    </xf>
    <xf numFmtId="0" fontId="24" fillId="9" borderId="28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justify" vertical="top" wrapText="1"/>
    </xf>
    <xf numFmtId="0" fontId="15" fillId="10" borderId="31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10" fontId="2" fillId="4" borderId="34" xfId="0" applyNumberFormat="1" applyFont="1" applyFill="1" applyBorder="1" applyAlignment="1">
      <alignment horizontal="center" vertical="center"/>
    </xf>
    <xf numFmtId="10" fontId="2" fillId="4" borderId="35" xfId="0" applyNumberFormat="1" applyFont="1" applyFill="1" applyBorder="1" applyAlignment="1">
      <alignment horizontal="center" vertical="center"/>
    </xf>
    <xf numFmtId="10" fontId="2" fillId="4" borderId="36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13" borderId="4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53"/>
      <color rgb="FFFFFF66"/>
      <color rgb="FF00E668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295274</xdr:colOff>
      <xdr:row>3</xdr:row>
      <xdr:rowOff>1587</xdr:rowOff>
    </xdr:from>
    <xdr:ext cx="2514601" cy="366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831974" y="820737"/>
              <a:ext cx="2514601" cy="366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latin typeface="Cambria Math"/>
                        <a:ea typeface="Cambria Math"/>
                      </a:rPr>
                      <m:t>𝝆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=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𝟏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.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𝟐𝟗𝟐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×(</m:t>
                    </m:r>
                    <m:f>
                      <m:fPr>
                        <m:type m:val="skw"/>
                        <m:ctrlPr>
                          <a:rPr lang="fr-FR" sz="11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𝑷𝒃</m:t>
                        </m:r>
                      </m:num>
                      <m:den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𝟕𝟔𝟎</m:t>
                        </m:r>
                      </m:den>
                    </m:f>
                    <m:r>
                      <a:rPr lang="fr-FR" sz="1100" b="1" i="1">
                        <a:latin typeface="Cambria Math"/>
                        <a:ea typeface="Cambria Math"/>
                      </a:rPr>
                      <m:t>)×(</m:t>
                    </m:r>
                    <m:f>
                      <m:fPr>
                        <m:type m:val="skw"/>
                        <m:ctrlPr>
                          <a:rPr lang="fr-FR" sz="11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𝟐𝟕𝟑</m:t>
                        </m:r>
                      </m:num>
                      <m:den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𝑻𝒌</m:t>
                        </m:r>
                      </m:den>
                    </m:f>
                    <m:r>
                      <a:rPr lang="fr-FR" sz="1100" b="1" i="1"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fr-FR" sz="1100" b="1"/>
            </a:p>
          </xdr:txBody>
        </xdr:sp>
      </mc:Choice>
      <mc:Fallback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831974" y="820737"/>
              <a:ext cx="2514601" cy="366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fr-FR" sz="1100" b="1" i="0">
                  <a:latin typeface="Cambria Math"/>
                  <a:ea typeface="Cambria Math"/>
                </a:rPr>
                <a:t>𝝆=𝟏.𝟐𝟗𝟐×(𝑷𝒃</a:t>
              </a:r>
              <a:r>
                <a:rPr lang="fr-FR" sz="1100" b="1" i="0">
                  <a:latin typeface="Cambria Math" panose="02040503050406030204" pitchFamily="18" charset="0"/>
                  <a:ea typeface="Cambria Math"/>
                </a:rPr>
                <a:t>⁄</a:t>
              </a:r>
              <a:r>
                <a:rPr lang="fr-FR" sz="1100" b="1" i="0">
                  <a:latin typeface="Cambria Math"/>
                  <a:ea typeface="Cambria Math"/>
                </a:rPr>
                <a:t>𝟕𝟔𝟎)×(𝟐𝟕𝟑</a:t>
              </a:r>
              <a:r>
                <a:rPr lang="fr-FR" sz="1100" b="1" i="0">
                  <a:latin typeface="Cambria Math" panose="02040503050406030204" pitchFamily="18" charset="0"/>
                  <a:ea typeface="Cambria Math"/>
                </a:rPr>
                <a:t>⁄</a:t>
              </a:r>
              <a:r>
                <a:rPr lang="fr-FR" sz="1100" b="1" i="0">
                  <a:latin typeface="Cambria Math"/>
                  <a:ea typeface="Cambria Math"/>
                </a:rPr>
                <a:t>𝑻𝒌)</a:t>
              </a:r>
              <a:endParaRPr lang="fr-FR" sz="1100" b="1"/>
            </a:p>
          </xdr:txBody>
        </xdr:sp>
      </mc:Fallback>
    </mc:AlternateContent>
    <xdr:clientData/>
  </xdr:oneCellAnchor>
  <xdr:oneCellAnchor>
    <xdr:from>
      <xdr:col>2</xdr:col>
      <xdr:colOff>6350</xdr:colOff>
      <xdr:row>19</xdr:row>
      <xdr:rowOff>138111</xdr:rowOff>
    </xdr:from>
    <xdr:ext cx="5480050" cy="41889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543050" y="3783011"/>
              <a:ext cx="5480050" cy="418897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/>
                      </a:rPr>
                      <m:t>𝑷𝒎</m:t>
                    </m:r>
                    <m:r>
                      <a:rPr lang="fr-FR" sz="1200" b="1" i="1">
                        <a:latin typeface="Cambria Math"/>
                      </a:rPr>
                      <m:t>é</m:t>
                    </m:r>
                    <m:r>
                      <a:rPr lang="fr-FR" sz="1200" b="1" i="1">
                        <a:latin typeface="Cambria Math"/>
                      </a:rPr>
                      <m:t>𝒄𝒂</m:t>
                    </m:r>
                    <m:r>
                      <a:rPr lang="fr-FR" sz="1200" b="1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fr-FR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FR" sz="1100" b="1" i="1">
                                <a:solidFill>
                                  <a:srgbClr val="00E668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1" i="1">
                                <a:solidFill>
                                  <a:srgbClr val="00E668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𝝆</m:t>
                            </m:r>
                          </m:num>
                          <m:den>
                            <m:r>
                              <a:rPr lang="fr-FR" sz="1100" b="1" i="1">
                                <a:solidFill>
                                  <a:srgbClr val="00E668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den>
                        </m:f>
                        <m:r>
                          <a:rPr lang="fr-FR" sz="1100" b="1" i="1">
                            <a:solidFill>
                              <a:srgbClr val="00E668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fr-FR" sz="1100" b="1" i="1">
                            <a:solidFill>
                              <a:srgbClr val="00E668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𝑺𝑪𝒙</m:t>
                        </m:r>
                        <m:r>
                          <a:rPr lang="fr-FR" sz="1100" b="1" i="1">
                            <a:solidFill>
                              <a:srgbClr val="00E668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p>
                          <m:sSupPr>
                            <m:ctrlPr>
                              <a:rPr lang="fr-FR" sz="1100" b="1" i="1">
                                <a:solidFill>
                                  <a:srgbClr val="00E668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fr-FR" sz="1100" b="1" i="1">
                                    <a:solidFill>
                                      <a:srgbClr val="00E668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100" b="1" i="1">
                                    <a:solidFill>
                                      <a:srgbClr val="00E668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𝑽𝒅</m:t>
                                </m:r>
                                <m:r>
                                  <a:rPr lang="fr-FR" sz="1100" b="1" i="1">
                                    <a:solidFill>
                                      <a:srgbClr val="00E668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fr-FR" sz="1100" b="1" i="1">
                                    <a:solidFill>
                                      <a:srgbClr val="00E668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𝑽𝒗𝒆𝒏𝒕</m:t>
                                </m:r>
                              </m:e>
                            </m:d>
                          </m:e>
                          <m:sup>
                            <m:r>
                              <a:rPr lang="fr-FR" sz="1100" b="1" i="1">
                                <a:solidFill>
                                  <a:srgbClr val="00E668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1" i="1">
                            <a:solidFill>
                              <a:schemeClr val="accen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</m:t>
                        </m:r>
                        <m:r>
                          <a:rPr lang="fr-FR" sz="1100" b="1" i="1">
                            <a:solidFill>
                              <a:schemeClr val="accen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fr-FR" sz="1100" b="1" i="1">
                            <a:solidFill>
                              <a:schemeClr val="accen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𝒈</m:t>
                        </m:r>
                        <m:r>
                          <a:rPr lang="fr-FR" sz="1100" b="1" i="1">
                            <a:solidFill>
                              <a:schemeClr val="accen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f>
                          <m:fPr>
                            <m:type m:val="skw"/>
                            <m:ctrlPr>
                              <a:rPr lang="fr-FR" sz="1100" b="1" i="1">
                                <a:solidFill>
                                  <a:schemeClr val="accen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1" i="1">
                                <a:solidFill>
                                  <a:schemeClr val="accen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𝒉</m:t>
                            </m:r>
                          </m:num>
                          <m:den>
                            <m:r>
                              <a:rPr lang="fr-FR" sz="1100" b="1" i="1">
                                <a:solidFill>
                                  <a:schemeClr val="accen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𝒅</m:t>
                            </m:r>
                          </m:den>
                        </m:f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1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𝑪𝒓</m:t>
                        </m:r>
                        <m:r>
                          <a:rPr lang="fr-FR" sz="1100" b="1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fr-FR" sz="1100" b="1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𝑴𝒈</m:t>
                        </m:r>
                        <m:r>
                          <a:rPr lang="fr-FR" sz="1100" b="1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func>
                          <m:funcPr>
                            <m:ctrlPr>
                              <a:rPr lang="fr-FR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a:rPr lang="fr-FR" sz="1100" b="1" i="0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𝐜𝐨𝐬</m:t>
                            </m:r>
                          </m:fName>
                          <m:e>
                            <m:r>
                              <a:rPr lang="fr-FR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𝜶</m:t>
                            </m:r>
                            <m:r>
                              <a:rPr lang="fr-FR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func>
                      </m:e>
                    </m:d>
                    <m:r>
                      <a:rPr lang="fr-FR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fr-FR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𝑽𝒅</m:t>
                    </m:r>
                  </m:oMath>
                </m:oMathPara>
              </a14:m>
              <a:endParaRPr lang="fr-FR" sz="1100" b="1"/>
            </a:p>
          </xdr:txBody>
        </xdr:sp>
      </mc:Choice>
      <mc:Fallback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543050" y="3783011"/>
              <a:ext cx="5480050" cy="418897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200" b="1" i="0">
                  <a:latin typeface="Cambria Math"/>
                </a:rPr>
                <a:t>𝑷𝒎é𝒄𝒂=</a:t>
              </a:r>
              <a:r>
                <a:rPr lang="fr-FR" sz="1200" b="1" i="0">
                  <a:latin typeface="Cambria Math" panose="02040503050406030204" pitchFamily="18" charset="0"/>
                </a:rPr>
                <a:t>(</a:t>
              </a:r>
              <a:r>
                <a:rPr lang="fr-FR" sz="1100" b="1" i="0">
                  <a:solidFill>
                    <a:srgbClr val="00E668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𝝆/𝟐×𝑺𝑪𝒙×(𝑽𝒅+𝑽𝒗𝒆𝒏𝒕)^𝟐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fr-FR" sz="1100" b="1" i="0">
                  <a:solidFill>
                    <a:schemeClr val="accent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𝑴×𝒈×𝒉⁄𝒅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fr-FR" sz="11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𝑪𝒓×𝑴𝒈×𝐜𝐨𝐬⁡〖𝜶 〗 )</a:t>
              </a:r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×𝑽𝒅</a:t>
              </a:r>
              <a:endParaRPr lang="fr-FR" sz="1100" b="1"/>
            </a:p>
          </xdr:txBody>
        </xdr:sp>
      </mc:Fallback>
    </mc:AlternateContent>
    <xdr:clientData/>
  </xdr:oneCellAnchor>
  <xdr:twoCellAnchor editAs="oneCell">
    <xdr:from>
      <xdr:col>4</xdr:col>
      <xdr:colOff>263842</xdr:colOff>
      <xdr:row>23</xdr:row>
      <xdr:rowOff>152400</xdr:rowOff>
    </xdr:from>
    <xdr:to>
      <xdr:col>5</xdr:col>
      <xdr:colOff>551568</xdr:colOff>
      <xdr:row>30</xdr:row>
      <xdr:rowOff>13154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892" y="4438650"/>
          <a:ext cx="1017976" cy="1035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38101</xdr:rowOff>
    </xdr:from>
    <xdr:to>
      <xdr:col>14</xdr:col>
      <xdr:colOff>19614</xdr:colOff>
      <xdr:row>10</xdr:row>
      <xdr:rowOff>159327</xdr:rowOff>
    </xdr:to>
    <xdr:pic>
      <xdr:nvPicPr>
        <xdr:cNvPr id="2" name="Image 1" descr="Prof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781051"/>
          <a:ext cx="3239064" cy="176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12</xdr:row>
      <xdr:rowOff>28575</xdr:rowOff>
    </xdr:from>
    <xdr:to>
      <xdr:col>17</xdr:col>
      <xdr:colOff>218017</xdr:colOff>
      <xdr:row>21</xdr:row>
      <xdr:rowOff>174914</xdr:rowOff>
    </xdr:to>
    <xdr:pic>
      <xdr:nvPicPr>
        <xdr:cNvPr id="4" name="Image 3" descr="Prof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499" y="2924175"/>
          <a:ext cx="3923243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24</xdr:row>
      <xdr:rowOff>28576</xdr:rowOff>
    </xdr:from>
    <xdr:to>
      <xdr:col>14</xdr:col>
      <xdr:colOff>257175</xdr:colOff>
      <xdr:row>32</xdr:row>
      <xdr:rowOff>183901</xdr:rowOff>
    </xdr:to>
    <xdr:pic>
      <xdr:nvPicPr>
        <xdr:cNvPr id="6" name="Image 5" descr="Profi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1575" y="5419726"/>
          <a:ext cx="3438525" cy="193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35</xdr:row>
      <xdr:rowOff>1</xdr:rowOff>
    </xdr:from>
    <xdr:to>
      <xdr:col>14</xdr:col>
      <xdr:colOff>297223</xdr:colOff>
      <xdr:row>43</xdr:row>
      <xdr:rowOff>167120</xdr:rowOff>
    </xdr:to>
    <xdr:pic>
      <xdr:nvPicPr>
        <xdr:cNvPr id="5" name="Image 4" descr="Profi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7696201"/>
          <a:ext cx="3459523" cy="194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showGridLines="0" tabSelected="1" workbookViewId="0">
      <selection activeCell="D4" sqref="D4"/>
    </sheetView>
  </sheetViews>
  <sheetFormatPr baseColWidth="10" defaultColWidth="0" defaultRowHeight="12.5" zeroHeight="1" x14ac:dyDescent="0.25"/>
  <cols>
    <col min="1" max="2" width="11" style="78" customWidth="1"/>
    <col min="3" max="3" width="68.54296875" style="78" customWidth="1"/>
    <col min="4" max="4" width="9.7265625" style="78" customWidth="1"/>
    <col min="5" max="5" width="10.453125" style="78" customWidth="1"/>
    <col min="6" max="6" width="11" style="78" customWidth="1"/>
    <col min="7" max="7" width="2.36328125" style="78" customWidth="1"/>
    <col min="8" max="8" width="18.453125" style="78" hidden="1"/>
    <col min="9" max="9" width="6.6328125" style="78" hidden="1"/>
    <col min="10" max="10" width="18.54296875" style="78" hidden="1"/>
    <col min="11" max="11" width="24.7265625" style="78" hidden="1"/>
    <col min="12" max="16384" width="11" style="78" hidden="1"/>
  </cols>
  <sheetData>
    <row r="1" spans="1:17" ht="35.25" customHeight="1" thickBot="1" x14ac:dyDescent="0.3">
      <c r="A1" s="170" t="s">
        <v>120</v>
      </c>
      <c r="B1" s="171"/>
      <c r="C1" s="171"/>
      <c r="D1" s="171"/>
      <c r="E1" s="171"/>
      <c r="F1" s="172"/>
      <c r="G1" s="158"/>
      <c r="H1" s="158"/>
      <c r="J1" s="79" t="s">
        <v>121</v>
      </c>
    </row>
    <row r="2" spans="1:17" ht="32" customHeight="1" x14ac:dyDescent="0.25">
      <c r="A2" s="213" t="s">
        <v>142</v>
      </c>
      <c r="B2" s="213"/>
      <c r="C2" s="213"/>
      <c r="D2" s="213"/>
      <c r="E2" s="213"/>
      <c r="F2" s="213"/>
      <c r="G2" s="158"/>
      <c r="H2" s="158"/>
      <c r="J2" s="174"/>
      <c r="K2" s="174"/>
      <c r="P2" s="81"/>
      <c r="Q2" s="81"/>
    </row>
    <row r="3" spans="1:17" ht="13" x14ac:dyDescent="0.25">
      <c r="A3" s="175" t="s">
        <v>52</v>
      </c>
      <c r="B3" s="175"/>
      <c r="C3" s="175"/>
      <c r="D3" s="175"/>
      <c r="E3" s="176"/>
      <c r="F3" s="144"/>
      <c r="G3" s="144"/>
      <c r="H3" s="144"/>
    </row>
    <row r="4" spans="1:17" x14ac:dyDescent="0.25">
      <c r="F4" s="145"/>
      <c r="G4" s="146"/>
      <c r="H4" s="147"/>
      <c r="L4" s="82"/>
    </row>
    <row r="5" spans="1:17" ht="13" x14ac:dyDescent="0.25">
      <c r="F5" s="145"/>
      <c r="G5" s="148"/>
      <c r="H5" s="149"/>
      <c r="I5" s="173"/>
      <c r="J5" s="173"/>
      <c r="K5" s="173"/>
    </row>
    <row r="6" spans="1:17" ht="13" x14ac:dyDescent="0.3">
      <c r="C6" s="83" t="s">
        <v>0</v>
      </c>
      <c r="D6" s="84">
        <v>0</v>
      </c>
      <c r="E6" s="85" t="s">
        <v>6</v>
      </c>
      <c r="F6" s="145"/>
      <c r="G6" s="148"/>
      <c r="H6" s="148"/>
      <c r="I6" s="173"/>
      <c r="J6" s="173"/>
      <c r="K6" s="173"/>
    </row>
    <row r="7" spans="1:17" ht="13" x14ac:dyDescent="0.3">
      <c r="C7" s="86" t="s">
        <v>8</v>
      </c>
      <c r="D7" s="87">
        <v>0</v>
      </c>
      <c r="E7" s="85" t="s">
        <v>6</v>
      </c>
      <c r="F7" s="145"/>
      <c r="G7" s="156"/>
      <c r="H7" s="148"/>
      <c r="I7" s="173"/>
      <c r="J7" s="173"/>
      <c r="K7" s="173"/>
    </row>
    <row r="8" spans="1:17" ht="13" x14ac:dyDescent="0.3">
      <c r="C8" s="88" t="s">
        <v>122</v>
      </c>
      <c r="D8" s="89">
        <f>D7-D6</f>
        <v>0</v>
      </c>
      <c r="E8" s="85" t="s">
        <v>6</v>
      </c>
      <c r="F8" s="145"/>
      <c r="G8" s="148"/>
      <c r="H8" s="149"/>
      <c r="I8" s="173"/>
      <c r="J8" s="173"/>
      <c r="K8" s="173"/>
    </row>
    <row r="9" spans="1:17" ht="13" x14ac:dyDescent="0.3">
      <c r="C9" s="88" t="s">
        <v>11</v>
      </c>
      <c r="D9" s="89">
        <f>AVERAGE(D6:D7)</f>
        <v>0</v>
      </c>
      <c r="E9" s="85" t="s">
        <v>6</v>
      </c>
      <c r="F9" s="145"/>
      <c r="G9" s="148"/>
      <c r="H9" s="151"/>
      <c r="I9" s="90"/>
      <c r="J9" s="90"/>
      <c r="K9" s="90"/>
    </row>
    <row r="10" spans="1:17" ht="13" x14ac:dyDescent="0.3">
      <c r="C10" s="88" t="s">
        <v>140</v>
      </c>
      <c r="D10" s="157">
        <f>(-0.0992*D9)+1001.9</f>
        <v>1001.9</v>
      </c>
      <c r="E10" s="85" t="s">
        <v>138</v>
      </c>
      <c r="F10" s="145"/>
      <c r="G10" s="148"/>
      <c r="H10" s="151"/>
      <c r="I10" s="90"/>
      <c r="J10" s="90"/>
      <c r="K10" s="90"/>
    </row>
    <row r="11" spans="1:17" ht="13" x14ac:dyDescent="0.3">
      <c r="C11" s="139" t="s">
        <v>137</v>
      </c>
      <c r="D11" s="142">
        <v>0.7</v>
      </c>
      <c r="E11" s="85" t="s">
        <v>54</v>
      </c>
      <c r="F11" s="145"/>
      <c r="G11" s="148"/>
      <c r="H11" s="151"/>
      <c r="I11" s="90"/>
      <c r="J11" s="90"/>
      <c r="K11" s="90"/>
    </row>
    <row r="12" spans="1:17" ht="13" x14ac:dyDescent="0.3">
      <c r="C12" s="141" t="s">
        <v>139</v>
      </c>
      <c r="D12" s="155">
        <f>6.108*EXP(0.0628*D14)</f>
        <v>29.359007167578781</v>
      </c>
      <c r="E12" s="85" t="s">
        <v>138</v>
      </c>
      <c r="F12" s="145"/>
      <c r="G12" s="148"/>
      <c r="H12" s="149"/>
      <c r="I12" s="90"/>
      <c r="J12" s="90"/>
      <c r="K12" s="90"/>
    </row>
    <row r="13" spans="1:17" ht="13" x14ac:dyDescent="0.3">
      <c r="C13" s="139" t="s">
        <v>141</v>
      </c>
      <c r="D13" s="140">
        <v>1000</v>
      </c>
      <c r="E13" s="85" t="s">
        <v>138</v>
      </c>
      <c r="F13" s="145"/>
      <c r="G13" s="151"/>
      <c r="H13" s="151"/>
      <c r="I13" s="90"/>
      <c r="J13" s="90"/>
      <c r="K13" s="90"/>
    </row>
    <row r="14" spans="1:17" ht="13" x14ac:dyDescent="0.3">
      <c r="C14" s="91" t="s">
        <v>1</v>
      </c>
      <c r="D14" s="92">
        <v>25</v>
      </c>
      <c r="E14" s="85" t="s">
        <v>7</v>
      </c>
      <c r="F14" s="143"/>
      <c r="G14" s="151"/>
      <c r="H14" s="129"/>
      <c r="I14" s="90"/>
      <c r="J14" s="90"/>
      <c r="K14" s="90"/>
    </row>
    <row r="15" spans="1:17" x14ac:dyDescent="0.25">
      <c r="C15" s="93"/>
      <c r="D15" s="93"/>
      <c r="E15" s="93"/>
      <c r="F15" s="143"/>
      <c r="G15" s="151"/>
      <c r="H15" s="129"/>
      <c r="I15" s="94"/>
      <c r="J15" s="95"/>
      <c r="K15" s="95"/>
      <c r="L15" s="82"/>
    </row>
    <row r="16" spans="1:17" ht="13" x14ac:dyDescent="0.3">
      <c r="C16" s="96" t="s">
        <v>12</v>
      </c>
      <c r="D16" s="97">
        <f>((1-(0.3783*D11*D12*100)/100000)*(D13*100))/(287.058*(D14+273))</f>
        <v>1.1599103926287813</v>
      </c>
      <c r="E16" s="98" t="s">
        <v>57</v>
      </c>
      <c r="F16" s="143"/>
      <c r="G16" s="151"/>
      <c r="H16" s="152"/>
      <c r="I16" s="173"/>
      <c r="J16" s="173"/>
      <c r="K16" s="173"/>
    </row>
    <row r="17" spans="1:11" ht="13" x14ac:dyDescent="0.25">
      <c r="C17" s="99"/>
      <c r="F17" s="143"/>
      <c r="G17" s="151"/>
      <c r="H17" s="152"/>
      <c r="I17" s="173"/>
      <c r="J17" s="173"/>
      <c r="K17" s="173"/>
    </row>
    <row r="18" spans="1:11" ht="13" x14ac:dyDescent="0.25">
      <c r="A18" s="175" t="s">
        <v>123</v>
      </c>
      <c r="B18" s="175"/>
      <c r="C18" s="175"/>
      <c r="D18" s="175"/>
      <c r="E18" s="176"/>
      <c r="F18" s="143"/>
      <c r="G18" s="151"/>
      <c r="H18" s="152"/>
      <c r="I18" s="173"/>
      <c r="J18" s="173"/>
      <c r="K18" s="173"/>
    </row>
    <row r="19" spans="1:11" ht="13" x14ac:dyDescent="0.3">
      <c r="B19" s="164" t="s">
        <v>15</v>
      </c>
      <c r="C19" s="164"/>
      <c r="D19" s="164"/>
      <c r="F19" s="143"/>
      <c r="G19" s="151"/>
      <c r="H19" s="152"/>
      <c r="I19" s="173"/>
      <c r="J19" s="173"/>
      <c r="K19" s="173"/>
    </row>
    <row r="20" spans="1:11" x14ac:dyDescent="0.25">
      <c r="F20" s="143"/>
      <c r="G20" s="151"/>
      <c r="H20" s="152"/>
    </row>
    <row r="21" spans="1:11" x14ac:dyDescent="0.25">
      <c r="F21" s="123"/>
      <c r="G21" s="151"/>
      <c r="H21" s="129"/>
    </row>
    <row r="22" spans="1:11" x14ac:dyDescent="0.25">
      <c r="F22" s="123"/>
      <c r="G22" s="151"/>
      <c r="H22" s="129"/>
    </row>
    <row r="23" spans="1:11" ht="13" thickBot="1" x14ac:dyDescent="0.3">
      <c r="A23" s="94"/>
      <c r="B23" s="94"/>
      <c r="C23" s="94"/>
      <c r="D23" s="94"/>
      <c r="E23" s="94"/>
      <c r="F23" s="123"/>
      <c r="G23" s="151"/>
      <c r="H23" s="153"/>
      <c r="I23" s="94"/>
      <c r="J23" s="94"/>
    </row>
    <row r="24" spans="1:11" ht="13.5" thickBot="1" x14ac:dyDescent="0.3">
      <c r="A24" s="94"/>
      <c r="B24" s="94"/>
      <c r="C24" s="166" t="s">
        <v>50</v>
      </c>
      <c r="D24" s="167"/>
      <c r="E24" s="94"/>
      <c r="F24" s="150"/>
      <c r="G24" s="151"/>
      <c r="H24" s="154"/>
      <c r="I24" s="94"/>
      <c r="J24" s="94"/>
    </row>
    <row r="25" spans="1:11" ht="13" x14ac:dyDescent="0.25">
      <c r="B25" s="76"/>
      <c r="C25" s="100" t="s">
        <v>124</v>
      </c>
      <c r="D25" s="101">
        <v>0.25</v>
      </c>
      <c r="E25" s="102"/>
      <c r="F25" s="123"/>
      <c r="G25" s="151"/>
      <c r="H25" s="153"/>
      <c r="I25" s="94"/>
      <c r="J25" s="94"/>
    </row>
    <row r="26" spans="1:11" ht="13" x14ac:dyDescent="0.25">
      <c r="A26" s="94"/>
      <c r="B26" s="76"/>
      <c r="C26" s="103" t="s">
        <v>125</v>
      </c>
      <c r="D26" s="104">
        <v>4.0000000000000001E-3</v>
      </c>
      <c r="F26" s="77"/>
      <c r="G26" s="151"/>
      <c r="H26" s="153"/>
      <c r="I26" s="94"/>
      <c r="J26" s="94"/>
    </row>
    <row r="27" spans="1:11" ht="13" x14ac:dyDescent="0.25">
      <c r="A27" s="94"/>
      <c r="B27" s="94"/>
      <c r="C27" s="105" t="s">
        <v>13</v>
      </c>
      <c r="D27" s="106">
        <v>54</v>
      </c>
      <c r="E27" s="102" t="s">
        <v>5</v>
      </c>
      <c r="F27" s="77"/>
      <c r="G27" s="151"/>
      <c r="H27" s="153"/>
      <c r="I27" s="94"/>
      <c r="J27" s="94"/>
    </row>
    <row r="28" spans="1:11" ht="13" x14ac:dyDescent="0.25">
      <c r="A28" s="94"/>
      <c r="B28" s="94"/>
      <c r="C28" s="105" t="s">
        <v>14</v>
      </c>
      <c r="D28" s="106">
        <v>10</v>
      </c>
      <c r="E28" s="102" t="s">
        <v>5</v>
      </c>
      <c r="F28" s="77"/>
      <c r="G28" s="151"/>
      <c r="H28" s="129"/>
    </row>
    <row r="29" spans="1:11" ht="13.5" thickBot="1" x14ac:dyDescent="0.3">
      <c r="A29" s="94"/>
      <c r="B29" s="94"/>
      <c r="C29" s="107" t="s">
        <v>126</v>
      </c>
      <c r="D29" s="108">
        <f>D27+D28</f>
        <v>64</v>
      </c>
      <c r="E29" s="102" t="s">
        <v>5</v>
      </c>
      <c r="F29" s="123"/>
      <c r="G29" s="151"/>
      <c r="H29" s="129"/>
    </row>
    <row r="30" spans="1:11" ht="13.5" thickBot="1" x14ac:dyDescent="0.35">
      <c r="A30" s="94"/>
      <c r="B30" s="94"/>
      <c r="C30" s="168" t="s">
        <v>20</v>
      </c>
      <c r="D30" s="169"/>
      <c r="F30" s="123"/>
      <c r="G30" s="151"/>
      <c r="H30" s="129"/>
    </row>
    <row r="31" spans="1:11" ht="13" x14ac:dyDescent="0.25">
      <c r="A31" s="94"/>
      <c r="B31" s="94"/>
      <c r="C31" s="109" t="s">
        <v>119</v>
      </c>
      <c r="D31" s="110">
        <v>78.5</v>
      </c>
      <c r="E31" s="102" t="s">
        <v>5</v>
      </c>
      <c r="F31" s="123"/>
      <c r="G31" s="151"/>
      <c r="H31" s="129"/>
    </row>
    <row r="32" spans="1:11" ht="13" x14ac:dyDescent="0.25">
      <c r="A32" s="94"/>
      <c r="B32" s="94"/>
      <c r="C32" s="109" t="s">
        <v>118</v>
      </c>
      <c r="D32" s="110">
        <v>70</v>
      </c>
      <c r="E32" s="102" t="s">
        <v>5</v>
      </c>
      <c r="F32" s="123"/>
      <c r="G32" s="151"/>
      <c r="H32" s="129"/>
    </row>
    <row r="33" spans="1:14" ht="13" x14ac:dyDescent="0.3">
      <c r="C33" s="111" t="s">
        <v>127</v>
      </c>
      <c r="D33" s="112">
        <v>0.3</v>
      </c>
      <c r="E33" s="80" t="s">
        <v>2</v>
      </c>
      <c r="F33" s="123"/>
      <c r="G33" s="151"/>
      <c r="H33" s="153"/>
      <c r="I33" s="94"/>
      <c r="J33" s="94"/>
    </row>
    <row r="34" spans="1:14" ht="13.5" thickBot="1" x14ac:dyDescent="0.35">
      <c r="A34" s="94"/>
      <c r="B34" s="94"/>
      <c r="C34" s="113" t="s">
        <v>125</v>
      </c>
      <c r="D34" s="114">
        <v>5.0000000000000001E-3</v>
      </c>
      <c r="F34" s="123"/>
      <c r="G34" s="151"/>
      <c r="H34" s="129"/>
    </row>
    <row r="35" spans="1:14" ht="13.5" thickBot="1" x14ac:dyDescent="0.35">
      <c r="A35" s="94"/>
      <c r="B35" s="94"/>
      <c r="C35" s="168" t="s">
        <v>51</v>
      </c>
      <c r="D35" s="169"/>
      <c r="F35" s="123"/>
      <c r="G35" s="151"/>
      <c r="H35" s="129"/>
    </row>
    <row r="36" spans="1:14" ht="13.5" thickBot="1" x14ac:dyDescent="0.3">
      <c r="A36" s="94"/>
      <c r="B36" s="94"/>
      <c r="C36" s="105" t="s">
        <v>128</v>
      </c>
      <c r="D36" s="106">
        <v>1000</v>
      </c>
      <c r="E36" s="102" t="s">
        <v>6</v>
      </c>
      <c r="F36" s="123"/>
      <c r="G36" s="151"/>
      <c r="H36" s="129"/>
    </row>
    <row r="37" spans="1:14" ht="13.5" thickBot="1" x14ac:dyDescent="0.3">
      <c r="A37" s="94"/>
      <c r="B37" s="94"/>
      <c r="C37" s="105" t="s">
        <v>22</v>
      </c>
      <c r="D37" s="115">
        <v>1</v>
      </c>
      <c r="E37" s="116">
        <v>25</v>
      </c>
      <c r="F37" s="123" t="s">
        <v>49</v>
      </c>
      <c r="G37" s="151"/>
      <c r="H37" s="129"/>
    </row>
    <row r="38" spans="1:14" ht="13" x14ac:dyDescent="0.25">
      <c r="A38" s="162"/>
      <c r="B38" s="163"/>
      <c r="C38" s="105" t="s">
        <v>129</v>
      </c>
      <c r="D38" s="106">
        <v>0</v>
      </c>
      <c r="E38" s="102" t="s">
        <v>10</v>
      </c>
      <c r="F38" s="77"/>
      <c r="G38" s="151"/>
      <c r="H38" s="129"/>
    </row>
    <row r="39" spans="1:14" ht="13" x14ac:dyDescent="0.25">
      <c r="C39" s="103" t="s">
        <v>130</v>
      </c>
      <c r="D39" s="117">
        <f>D38/3.6</f>
        <v>0</v>
      </c>
      <c r="E39" s="102" t="s">
        <v>4</v>
      </c>
      <c r="F39" s="123"/>
      <c r="G39" s="151"/>
      <c r="H39" s="129"/>
    </row>
    <row r="40" spans="1:14" ht="13" x14ac:dyDescent="0.25">
      <c r="C40" s="118" t="s">
        <v>3</v>
      </c>
      <c r="D40" s="119">
        <f>(D36/1000)/((D37/60)+(E37/3600))</f>
        <v>42.352941176470587</v>
      </c>
      <c r="E40" s="102" t="s">
        <v>10</v>
      </c>
      <c r="F40" s="77"/>
      <c r="G40" s="151"/>
      <c r="H40" s="129"/>
    </row>
    <row r="41" spans="1:14" ht="13" x14ac:dyDescent="0.25">
      <c r="C41" s="107" t="s">
        <v>131</v>
      </c>
      <c r="D41" s="120">
        <f>D40/3.6</f>
        <v>11.76470588235294</v>
      </c>
      <c r="E41" s="102" t="s">
        <v>4</v>
      </c>
      <c r="F41" s="77"/>
      <c r="G41" s="151"/>
      <c r="H41" s="153"/>
    </row>
    <row r="42" spans="1:14" ht="13" x14ac:dyDescent="0.25">
      <c r="C42" s="107" t="s">
        <v>53</v>
      </c>
      <c r="D42" s="120">
        <f>(D8*100)/D36</f>
        <v>0</v>
      </c>
      <c r="E42" s="102" t="s">
        <v>54</v>
      </c>
      <c r="F42" s="77"/>
      <c r="G42" s="151"/>
      <c r="H42" s="153"/>
    </row>
    <row r="43" spans="1:14" ht="13.5" thickBot="1" x14ac:dyDescent="0.3">
      <c r="C43" s="121" t="s">
        <v>56</v>
      </c>
      <c r="D43" s="122">
        <f>ASIN(D8/D36)/PI()*180</f>
        <v>0</v>
      </c>
      <c r="E43" s="102" t="s">
        <v>55</v>
      </c>
      <c r="F43" s="77"/>
      <c r="G43" s="151"/>
      <c r="H43" s="153"/>
      <c r="I43" s="123"/>
      <c r="J43" s="123"/>
      <c r="K43" s="123"/>
      <c r="L43" s="123"/>
      <c r="M43" s="123"/>
      <c r="N43" s="123"/>
    </row>
    <row r="44" spans="1:14" ht="25.5" customHeight="1" x14ac:dyDescent="0.25">
      <c r="F44" s="123"/>
      <c r="G44" s="151"/>
      <c r="H44" s="153"/>
      <c r="I44" s="123"/>
      <c r="J44" s="123"/>
      <c r="K44" s="123"/>
      <c r="L44" s="123"/>
      <c r="M44" s="123"/>
      <c r="N44" s="123"/>
    </row>
    <row r="45" spans="1:14" ht="13" x14ac:dyDescent="0.3">
      <c r="C45" s="159" t="s">
        <v>47</v>
      </c>
      <c r="D45" s="160"/>
      <c r="E45" s="161"/>
      <c r="F45" s="77"/>
      <c r="G45" s="151"/>
      <c r="H45" s="153"/>
      <c r="I45" s="77"/>
      <c r="J45" s="77"/>
      <c r="K45" s="123"/>
      <c r="L45" s="123"/>
      <c r="M45" s="123"/>
      <c r="N45" s="123"/>
    </row>
    <row r="46" spans="1:14" x14ac:dyDescent="0.25">
      <c r="C46" s="124"/>
      <c r="D46" s="93"/>
      <c r="E46" s="125"/>
      <c r="F46" s="77"/>
      <c r="G46" s="151"/>
      <c r="H46" s="153"/>
      <c r="I46" s="77"/>
      <c r="J46" s="123"/>
      <c r="K46" s="123"/>
      <c r="L46" s="123"/>
      <c r="M46" s="123"/>
      <c r="N46" s="123"/>
    </row>
    <row r="47" spans="1:14" ht="13" x14ac:dyDescent="0.25">
      <c r="C47" s="126" t="s">
        <v>132</v>
      </c>
      <c r="D47" s="127">
        <f>(0.5*D16)*D25*(POWER((D41+D39),2))*D41</f>
        <v>236.09004531422369</v>
      </c>
      <c r="E47" s="128" t="s">
        <v>9</v>
      </c>
      <c r="F47" s="77"/>
      <c r="G47" s="151"/>
      <c r="H47" s="153"/>
      <c r="I47" s="77"/>
      <c r="J47" s="129"/>
      <c r="K47" s="123"/>
      <c r="L47" s="123"/>
      <c r="M47" s="123"/>
      <c r="N47" s="123"/>
    </row>
    <row r="48" spans="1:14" ht="13" x14ac:dyDescent="0.25">
      <c r="C48" s="130" t="s">
        <v>133</v>
      </c>
      <c r="D48" s="127">
        <f>(D29*9.81*(D8/D36))*D41</f>
        <v>0</v>
      </c>
      <c r="E48" s="128" t="s">
        <v>9</v>
      </c>
      <c r="F48" s="77"/>
      <c r="G48" s="123"/>
      <c r="H48" s="77"/>
      <c r="I48" s="77"/>
      <c r="J48" s="123"/>
      <c r="K48" s="123"/>
      <c r="L48" s="123"/>
      <c r="M48" s="123"/>
      <c r="N48" s="123"/>
    </row>
    <row r="49" spans="1:14" ht="13" x14ac:dyDescent="0.25">
      <c r="A49" s="90"/>
      <c r="B49" s="90"/>
      <c r="C49" s="131" t="s">
        <v>134</v>
      </c>
      <c r="D49" s="127">
        <f>D26*D29*9.81*D41*(SQRT((1-(POWER((D8/D36),2)))))</f>
        <v>29.545411764705882</v>
      </c>
      <c r="E49" s="128" t="s">
        <v>9</v>
      </c>
      <c r="F49" s="123"/>
      <c r="G49" s="123"/>
      <c r="H49" s="77"/>
      <c r="I49" s="77"/>
      <c r="J49" s="123"/>
      <c r="K49" s="123"/>
      <c r="L49" s="123"/>
      <c r="M49" s="123"/>
      <c r="N49" s="123"/>
    </row>
    <row r="50" spans="1:14" x14ac:dyDescent="0.25">
      <c r="C50" s="124"/>
      <c r="D50" s="93"/>
      <c r="E50" s="125"/>
      <c r="F50" s="123"/>
      <c r="G50" s="123"/>
      <c r="H50" s="77"/>
      <c r="I50" s="77"/>
      <c r="J50" s="123"/>
      <c r="K50" s="123"/>
      <c r="L50" s="123"/>
      <c r="M50" s="123"/>
      <c r="N50" s="123"/>
    </row>
    <row r="51" spans="1:14" ht="13" x14ac:dyDescent="0.25">
      <c r="C51" s="132" t="s">
        <v>19</v>
      </c>
      <c r="D51" s="133">
        <f>SUM(D47:D49)</f>
        <v>265.63545707892956</v>
      </c>
      <c r="E51" s="128" t="s">
        <v>9</v>
      </c>
      <c r="F51" s="123"/>
      <c r="G51" s="123"/>
      <c r="H51" s="123"/>
      <c r="I51" s="77"/>
      <c r="J51" s="123"/>
      <c r="K51" s="123"/>
      <c r="L51" s="123"/>
      <c r="M51" s="123"/>
      <c r="N51" s="123"/>
    </row>
    <row r="52" spans="1:14" ht="13" x14ac:dyDescent="0.25">
      <c r="C52" s="132" t="s">
        <v>79</v>
      </c>
      <c r="D52" s="134">
        <f>D51/D27</f>
        <v>4.9191751310912881</v>
      </c>
      <c r="E52" s="128" t="s">
        <v>16</v>
      </c>
      <c r="F52" s="123"/>
      <c r="G52" s="123"/>
      <c r="H52" s="123"/>
      <c r="I52" s="77"/>
      <c r="J52" s="77"/>
      <c r="K52" s="77"/>
      <c r="L52" s="123"/>
      <c r="M52" s="123"/>
      <c r="N52" s="123"/>
    </row>
    <row r="53" spans="1:14" ht="13" x14ac:dyDescent="0.25">
      <c r="C53" s="135" t="s">
        <v>18</v>
      </c>
      <c r="D53" s="136">
        <f>D8/((D37/60)+(E37/3600))</f>
        <v>0</v>
      </c>
      <c r="E53" s="137" t="s">
        <v>17</v>
      </c>
      <c r="F53" s="123"/>
      <c r="G53" s="123"/>
      <c r="H53" s="123"/>
      <c r="I53" s="77"/>
      <c r="J53" s="77"/>
      <c r="K53" s="77"/>
      <c r="L53" s="123"/>
      <c r="M53" s="123"/>
      <c r="N53" s="123"/>
    </row>
    <row r="54" spans="1:14" x14ac:dyDescent="0.25">
      <c r="C54" s="90"/>
      <c r="D54" s="90"/>
      <c r="E54" s="90"/>
      <c r="F54" s="123"/>
      <c r="G54" s="123"/>
      <c r="H54" s="123"/>
      <c r="I54" s="77"/>
      <c r="J54" s="77"/>
      <c r="K54" s="77"/>
      <c r="L54" s="123"/>
      <c r="M54" s="123"/>
      <c r="N54" s="123"/>
    </row>
    <row r="55" spans="1:14" ht="13" x14ac:dyDescent="0.3">
      <c r="C55" s="159" t="s">
        <v>48</v>
      </c>
      <c r="D55" s="160"/>
      <c r="E55" s="161"/>
      <c r="F55" s="123"/>
      <c r="G55" s="123"/>
      <c r="H55" s="123"/>
      <c r="I55" s="77"/>
      <c r="J55" s="77"/>
      <c r="K55" s="77"/>
      <c r="L55" s="123"/>
      <c r="M55" s="123"/>
      <c r="N55" s="123"/>
    </row>
    <row r="56" spans="1:14" x14ac:dyDescent="0.25">
      <c r="C56" s="124"/>
      <c r="D56" s="93"/>
      <c r="E56" s="125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ht="13" x14ac:dyDescent="0.25">
      <c r="C57" s="126" t="s">
        <v>132</v>
      </c>
      <c r="D57" s="127">
        <f>(0.5*D16)*D25*(POWER((D41+D39),2))*D41</f>
        <v>236.09004531422369</v>
      </c>
      <c r="E57" s="128" t="s">
        <v>9</v>
      </c>
      <c r="F57" s="123"/>
      <c r="G57" s="123"/>
      <c r="H57" s="123"/>
      <c r="I57" s="123"/>
      <c r="J57" s="123"/>
      <c r="K57" s="123"/>
      <c r="L57" s="123"/>
      <c r="M57" s="123"/>
      <c r="N57" s="123"/>
    </row>
    <row r="58" spans="1:14" ht="13" x14ac:dyDescent="0.25">
      <c r="C58" s="130" t="s">
        <v>133</v>
      </c>
      <c r="D58" s="127">
        <f>(D31*9.81*(D8/D36))*D41</f>
        <v>0</v>
      </c>
      <c r="E58" s="128" t="s">
        <v>9</v>
      </c>
      <c r="F58" s="123"/>
      <c r="G58" s="123"/>
      <c r="H58" s="123"/>
      <c r="I58" s="123"/>
      <c r="J58" s="123"/>
      <c r="K58" s="123"/>
      <c r="L58" s="123"/>
      <c r="M58" s="123"/>
      <c r="N58" s="123"/>
    </row>
    <row r="59" spans="1:14" ht="13" x14ac:dyDescent="0.25">
      <c r="C59" s="131" t="s">
        <v>135</v>
      </c>
      <c r="D59" s="127">
        <f>D34*D31*9.81*D41*(SQRT((1-(POWER((D8/D36),2)))))</f>
        <v>45.299117647058821</v>
      </c>
      <c r="E59" s="128" t="s">
        <v>9</v>
      </c>
      <c r="F59" s="123"/>
      <c r="G59" s="123"/>
      <c r="H59" s="123"/>
      <c r="I59" s="123"/>
      <c r="J59" s="123"/>
      <c r="K59" s="123"/>
      <c r="L59" s="123"/>
      <c r="M59" s="123"/>
      <c r="N59" s="123"/>
    </row>
    <row r="60" spans="1:14" x14ac:dyDescent="0.25">
      <c r="C60" s="124"/>
      <c r="D60" s="93"/>
      <c r="E60" s="125"/>
      <c r="F60" s="123"/>
      <c r="G60" s="123"/>
      <c r="H60" s="123"/>
      <c r="I60" s="123"/>
      <c r="J60" s="123"/>
      <c r="K60" s="123"/>
      <c r="L60" s="123"/>
      <c r="M60" s="123"/>
      <c r="N60" s="123"/>
    </row>
    <row r="61" spans="1:14" ht="15" customHeight="1" x14ac:dyDescent="0.25">
      <c r="C61" s="132" t="s">
        <v>19</v>
      </c>
      <c r="D61" s="133">
        <f>SUM(D57:D59)</f>
        <v>281.38916296128252</v>
      </c>
      <c r="E61" s="128" t="s">
        <v>9</v>
      </c>
      <c r="F61" s="123"/>
      <c r="G61" s="123"/>
      <c r="H61" s="123"/>
      <c r="I61" s="123"/>
      <c r="J61" s="123"/>
      <c r="K61" s="123"/>
      <c r="L61" s="123"/>
      <c r="M61" s="123"/>
      <c r="N61" s="123"/>
    </row>
    <row r="62" spans="1:14" ht="13" x14ac:dyDescent="0.25">
      <c r="C62" s="132" t="s">
        <v>79</v>
      </c>
      <c r="D62" s="134">
        <f>D61/D32</f>
        <v>4.0198451851611789</v>
      </c>
      <c r="E62" s="128" t="s">
        <v>16</v>
      </c>
      <c r="F62" s="123"/>
      <c r="G62" s="123"/>
      <c r="H62" s="123"/>
      <c r="I62" s="123"/>
      <c r="J62" s="123"/>
      <c r="K62" s="123"/>
      <c r="L62" s="123"/>
      <c r="M62" s="123"/>
      <c r="N62" s="123"/>
    </row>
    <row r="63" spans="1:14" ht="13" x14ac:dyDescent="0.25">
      <c r="C63" s="135" t="s">
        <v>18</v>
      </c>
      <c r="D63" s="136">
        <f>D53</f>
        <v>0</v>
      </c>
      <c r="E63" s="137" t="s">
        <v>17</v>
      </c>
      <c r="F63" s="123"/>
      <c r="G63" s="123"/>
      <c r="H63" s="123"/>
      <c r="I63" s="123"/>
      <c r="J63" s="123"/>
      <c r="K63" s="123"/>
      <c r="L63" s="123"/>
      <c r="M63" s="123"/>
      <c r="N63" s="123"/>
    </row>
    <row r="64" spans="1:14" x14ac:dyDescent="0.25">
      <c r="F64" s="123"/>
      <c r="G64" s="123"/>
      <c r="H64" s="123"/>
      <c r="I64" s="123"/>
      <c r="J64" s="123"/>
      <c r="K64" s="123"/>
      <c r="L64" s="123"/>
      <c r="M64" s="123"/>
      <c r="N64" s="123"/>
    </row>
    <row r="65" spans="3:8" ht="78" customHeight="1" x14ac:dyDescent="0.25">
      <c r="C65" s="165" t="s">
        <v>136</v>
      </c>
      <c r="D65" s="165"/>
      <c r="E65" s="165"/>
      <c r="F65" s="123"/>
      <c r="G65" s="123"/>
      <c r="H65" s="123"/>
    </row>
    <row r="66" spans="3:8" hidden="1" x14ac:dyDescent="0.25">
      <c r="C66" s="138"/>
      <c r="D66" s="138"/>
      <c r="E66" s="138"/>
    </row>
    <row r="67" spans="3:8" hidden="1" x14ac:dyDescent="0.25">
      <c r="C67" s="138"/>
      <c r="D67" s="138"/>
      <c r="E67" s="138"/>
    </row>
    <row r="68" spans="3:8" hidden="1" x14ac:dyDescent="0.25">
      <c r="C68" s="138"/>
      <c r="D68" s="138"/>
      <c r="E68" s="138"/>
    </row>
    <row r="69" spans="3:8" hidden="1" x14ac:dyDescent="0.25">
      <c r="C69" s="138"/>
      <c r="D69" s="138"/>
      <c r="E69" s="138"/>
    </row>
    <row r="70" spans="3:8" hidden="1" x14ac:dyDescent="0.25">
      <c r="C70" s="138"/>
      <c r="D70" s="138"/>
      <c r="E70" s="138"/>
    </row>
    <row r="71" spans="3:8" hidden="1" x14ac:dyDescent="0.25">
      <c r="C71" s="138"/>
      <c r="D71" s="138"/>
      <c r="E71" s="138"/>
    </row>
    <row r="72" spans="3:8" hidden="1" x14ac:dyDescent="0.25">
      <c r="C72" s="138"/>
      <c r="D72" s="138"/>
      <c r="E72" s="138"/>
    </row>
    <row r="73" spans="3:8" hidden="1" x14ac:dyDescent="0.25">
      <c r="C73" s="138"/>
      <c r="D73" s="138"/>
      <c r="E73" s="138"/>
    </row>
    <row r="74" spans="3:8" hidden="1" x14ac:dyDescent="0.25">
      <c r="C74" s="138"/>
      <c r="D74" s="138"/>
      <c r="E74" s="138"/>
    </row>
    <row r="75" spans="3:8" x14ac:dyDescent="0.25"/>
  </sheetData>
  <mergeCells count="21">
    <mergeCell ref="I19:K19"/>
    <mergeCell ref="I18:K18"/>
    <mergeCell ref="I17:K17"/>
    <mergeCell ref="I16:K16"/>
    <mergeCell ref="I8:K8"/>
    <mergeCell ref="I7:K7"/>
    <mergeCell ref="I6:K6"/>
    <mergeCell ref="I5:K5"/>
    <mergeCell ref="J2:K2"/>
    <mergeCell ref="A18:E18"/>
    <mergeCell ref="A3:E3"/>
    <mergeCell ref="A1:F1"/>
    <mergeCell ref="A2:F2"/>
    <mergeCell ref="C45:E45"/>
    <mergeCell ref="A38:B38"/>
    <mergeCell ref="B19:D19"/>
    <mergeCell ref="C65:E65"/>
    <mergeCell ref="C55:E55"/>
    <mergeCell ref="C24:D24"/>
    <mergeCell ref="C35:D35"/>
    <mergeCell ref="C30:D30"/>
  </mergeCells>
  <conditionalFormatting sqref="D6:D7 D25 D27:D28 D36:D38 E37 D14">
    <cfRule type="containsBlanks" dxfId="1" priority="4">
      <formula>LEN(TRIM(D6))=0</formula>
    </cfRule>
  </conditionalFormatting>
  <conditionalFormatting sqref="J1">
    <cfRule type="containsBlanks" dxfId="0" priority="3">
      <formula>LEN(TRIM(J1))=0</formula>
    </cfRule>
  </conditionalFormatting>
  <conditionalFormatting sqref="D16">
    <cfRule type="colorScale" priority="1">
      <colorScale>
        <cfvo type="num" val="1.06"/>
        <cfvo type="percent" val="50"/>
        <cfvo type="num" val="1.25"/>
        <color rgb="FF00E668"/>
        <color rgb="FFFFEB84"/>
        <color rgb="FFFF0000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headerFooter>
    <oddHeader>&amp;L&amp;"Arial,Normal"&amp;14&amp;D&amp;C&amp;"-,Gras"&amp;14Estimation de puissance&amp;R&amp;G</oddHeader>
  </headerFooter>
  <ignoredErrors>
    <ignoredError sqref="D40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showGridLines="0" zoomScale="55" zoomScaleNormal="55" workbookViewId="0">
      <selection activeCell="F55" sqref="F55"/>
    </sheetView>
  </sheetViews>
  <sheetFormatPr baseColWidth="10" defaultColWidth="11.453125" defaultRowHeight="14" x14ac:dyDescent="0.3"/>
  <cols>
    <col min="1" max="1" width="28.81640625" style="1" customWidth="1"/>
    <col min="2" max="3" width="29.1796875" style="1" customWidth="1"/>
    <col min="4" max="4" width="26.453125" style="1" customWidth="1"/>
    <col min="5" max="5" width="23.453125" style="1" customWidth="1"/>
    <col min="6" max="6" width="25.453125" style="1" customWidth="1"/>
    <col min="7" max="7" width="20.26953125" style="1" customWidth="1"/>
    <col min="8" max="8" width="19.453125" style="1" customWidth="1"/>
    <col min="9" max="9" width="12.81640625" style="1" customWidth="1"/>
    <col min="10" max="10" width="9.81640625" style="1" customWidth="1"/>
    <col min="11" max="11" width="27" style="1" customWidth="1"/>
    <col min="12" max="12" width="25.453125" style="1" customWidth="1"/>
    <col min="13" max="16384" width="11.453125" style="1"/>
  </cols>
  <sheetData>
    <row r="1" spans="1:26" ht="21.75" customHeight="1" thickBot="1" x14ac:dyDescent="0.45">
      <c r="A1" s="194" t="s">
        <v>21</v>
      </c>
      <c r="B1" s="195"/>
      <c r="C1" s="2"/>
      <c r="E1" s="3" t="s">
        <v>80</v>
      </c>
      <c r="F1" s="3"/>
    </row>
    <row r="2" spans="1:26" ht="36.75" customHeight="1" thickBot="1" x14ac:dyDescent="0.4">
      <c r="I2" s="4"/>
      <c r="J2" s="5"/>
    </row>
    <row r="3" spans="1:26" s="11" customFormat="1" ht="33" customHeight="1" x14ac:dyDescent="0.3">
      <c r="A3" s="6" t="s">
        <v>24</v>
      </c>
      <c r="B3" s="7" t="s">
        <v>38</v>
      </c>
      <c r="C3" s="7" t="s">
        <v>58</v>
      </c>
      <c r="D3" s="7" t="s">
        <v>23</v>
      </c>
      <c r="E3" s="7" t="s">
        <v>30</v>
      </c>
      <c r="F3" s="7" t="s">
        <v>31</v>
      </c>
      <c r="G3" s="7" t="s">
        <v>26</v>
      </c>
      <c r="H3" s="7" t="s">
        <v>22</v>
      </c>
      <c r="I3" s="7" t="s">
        <v>45</v>
      </c>
      <c r="J3" s="7" t="s">
        <v>44</v>
      </c>
      <c r="K3" s="8" t="s">
        <v>46</v>
      </c>
      <c r="L3" s="9"/>
      <c r="M3" s="10"/>
    </row>
    <row r="4" spans="1:26" x14ac:dyDescent="0.3">
      <c r="A4" s="12" t="s">
        <v>28</v>
      </c>
      <c r="B4" s="189" t="s">
        <v>25</v>
      </c>
      <c r="C4" s="196">
        <v>10</v>
      </c>
      <c r="D4" s="189" t="s">
        <v>61</v>
      </c>
      <c r="E4" s="189" t="s">
        <v>39</v>
      </c>
      <c r="F4" s="186">
        <v>8.5000000000000006E-2</v>
      </c>
      <c r="G4" s="202" t="s">
        <v>27</v>
      </c>
      <c r="H4" s="13" t="s">
        <v>29</v>
      </c>
      <c r="I4" s="13">
        <v>440</v>
      </c>
      <c r="J4" s="14">
        <f>I4/70</f>
        <v>6.2857142857142856</v>
      </c>
      <c r="K4" s="15">
        <v>1811</v>
      </c>
      <c r="L4" s="16"/>
      <c r="M4" s="10"/>
      <c r="Q4" s="16"/>
    </row>
    <row r="5" spans="1:26" x14ac:dyDescent="0.3">
      <c r="A5" s="17" t="s">
        <v>32</v>
      </c>
      <c r="B5" s="187"/>
      <c r="C5" s="197"/>
      <c r="D5" s="187"/>
      <c r="E5" s="187"/>
      <c r="F5" s="187"/>
      <c r="G5" s="203"/>
      <c r="H5" s="18" t="s">
        <v>40</v>
      </c>
      <c r="I5" s="18">
        <v>432</v>
      </c>
      <c r="J5" s="14">
        <f t="shared" ref="J5:J10" si="0">I5/70</f>
        <v>6.1714285714285717</v>
      </c>
      <c r="K5" s="19">
        <v>1784</v>
      </c>
      <c r="Q5" s="16"/>
      <c r="R5" s="10"/>
    </row>
    <row r="6" spans="1:26" x14ac:dyDescent="0.3">
      <c r="A6" s="17" t="s">
        <v>33</v>
      </c>
      <c r="B6" s="187"/>
      <c r="C6" s="197"/>
      <c r="D6" s="187"/>
      <c r="E6" s="187"/>
      <c r="F6" s="187"/>
      <c r="G6" s="203"/>
      <c r="H6" s="18" t="s">
        <v>41</v>
      </c>
      <c r="I6" s="18">
        <v>430</v>
      </c>
      <c r="J6" s="14">
        <f t="shared" si="0"/>
        <v>6.1428571428571432</v>
      </c>
      <c r="K6" s="19">
        <v>1775</v>
      </c>
      <c r="Q6" s="16"/>
      <c r="R6" s="10"/>
    </row>
    <row r="7" spans="1:26" x14ac:dyDescent="0.3">
      <c r="A7" s="17" t="s">
        <v>34</v>
      </c>
      <c r="B7" s="187"/>
      <c r="C7" s="197"/>
      <c r="D7" s="187"/>
      <c r="E7" s="187"/>
      <c r="F7" s="187"/>
      <c r="G7" s="203"/>
      <c r="H7" s="18" t="s">
        <v>41</v>
      </c>
      <c r="I7" s="18">
        <v>430</v>
      </c>
      <c r="J7" s="14">
        <f t="shared" si="0"/>
        <v>6.1428571428571432</v>
      </c>
      <c r="K7" s="19">
        <v>1775</v>
      </c>
      <c r="Q7" s="16"/>
      <c r="R7" s="10"/>
    </row>
    <row r="8" spans="1:26" x14ac:dyDescent="0.3">
      <c r="A8" s="17" t="s">
        <v>35</v>
      </c>
      <c r="B8" s="187"/>
      <c r="C8" s="197"/>
      <c r="D8" s="187"/>
      <c r="E8" s="187"/>
      <c r="F8" s="187"/>
      <c r="G8" s="203"/>
      <c r="H8" s="18" t="s">
        <v>42</v>
      </c>
      <c r="I8" s="18">
        <v>429</v>
      </c>
      <c r="J8" s="14">
        <f t="shared" si="0"/>
        <v>6.128571428571429</v>
      </c>
      <c r="K8" s="19">
        <v>1772</v>
      </c>
    </row>
    <row r="9" spans="1:26" x14ac:dyDescent="0.3">
      <c r="A9" s="17" t="s">
        <v>36</v>
      </c>
      <c r="B9" s="187"/>
      <c r="C9" s="197"/>
      <c r="D9" s="187"/>
      <c r="E9" s="187"/>
      <c r="F9" s="187"/>
      <c r="G9" s="203"/>
      <c r="H9" s="18" t="s">
        <v>42</v>
      </c>
      <c r="I9" s="18">
        <v>429</v>
      </c>
      <c r="J9" s="14">
        <f t="shared" si="0"/>
        <v>6.128571428571429</v>
      </c>
      <c r="K9" s="19">
        <v>1772</v>
      </c>
      <c r="L9" s="16"/>
      <c r="M9" s="10"/>
    </row>
    <row r="10" spans="1:26" ht="14.5" thickBot="1" x14ac:dyDescent="0.35">
      <c r="A10" s="20" t="s">
        <v>37</v>
      </c>
      <c r="B10" s="188"/>
      <c r="C10" s="198"/>
      <c r="D10" s="188"/>
      <c r="E10" s="188"/>
      <c r="F10" s="188"/>
      <c r="G10" s="204"/>
      <c r="H10" s="21" t="s">
        <v>43</v>
      </c>
      <c r="I10" s="21">
        <v>427</v>
      </c>
      <c r="J10" s="22">
        <f t="shared" si="0"/>
        <v>6.1</v>
      </c>
      <c r="K10" s="23">
        <v>1767</v>
      </c>
      <c r="L10" s="16"/>
      <c r="M10" s="10"/>
    </row>
    <row r="11" spans="1:26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26" ht="14.5" thickBot="1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26" ht="28" x14ac:dyDescent="0.3">
      <c r="A13" s="6" t="s">
        <v>62</v>
      </c>
      <c r="B13" s="7" t="s">
        <v>38</v>
      </c>
      <c r="C13" s="7" t="s">
        <v>58</v>
      </c>
      <c r="D13" s="7" t="s">
        <v>23</v>
      </c>
      <c r="E13" s="7" t="s">
        <v>30</v>
      </c>
      <c r="F13" s="7" t="s">
        <v>31</v>
      </c>
      <c r="G13" s="7" t="s">
        <v>26</v>
      </c>
      <c r="H13" s="7" t="s">
        <v>22</v>
      </c>
      <c r="I13" s="7" t="s">
        <v>45</v>
      </c>
      <c r="J13" s="7" t="s">
        <v>44</v>
      </c>
      <c r="K13" s="8" t="s">
        <v>46</v>
      </c>
      <c r="L13" s="8" t="s">
        <v>76</v>
      </c>
      <c r="M13" s="10"/>
      <c r="S13" s="200" t="s">
        <v>77</v>
      </c>
      <c r="T13" s="201"/>
      <c r="U13" s="201"/>
      <c r="V13" s="201"/>
      <c r="W13" s="201"/>
      <c r="X13" s="201"/>
      <c r="Y13" s="201"/>
      <c r="Z13" s="201"/>
    </row>
    <row r="14" spans="1:26" x14ac:dyDescent="0.3">
      <c r="A14" s="12" t="s">
        <v>28</v>
      </c>
      <c r="B14" s="189" t="s">
        <v>117</v>
      </c>
      <c r="C14" s="191">
        <v>3</v>
      </c>
      <c r="D14" s="189" t="s">
        <v>60</v>
      </c>
      <c r="E14" s="189" t="s">
        <v>59</v>
      </c>
      <c r="F14" s="186">
        <v>7.1999999999999995E-2</v>
      </c>
      <c r="G14" s="202" t="s">
        <v>27</v>
      </c>
      <c r="H14" s="13" t="s">
        <v>63</v>
      </c>
      <c r="I14" s="13">
        <v>393</v>
      </c>
      <c r="J14" s="14">
        <f>I14/70</f>
        <v>5.6142857142857139</v>
      </c>
      <c r="K14" s="15">
        <v>1589</v>
      </c>
      <c r="L14" s="15" t="s">
        <v>81</v>
      </c>
      <c r="M14" s="10"/>
      <c r="S14" s="201"/>
      <c r="T14" s="201"/>
      <c r="U14" s="201"/>
      <c r="V14" s="201"/>
      <c r="W14" s="201"/>
      <c r="X14" s="201"/>
      <c r="Y14" s="201"/>
      <c r="Z14" s="201"/>
    </row>
    <row r="15" spans="1:26" x14ac:dyDescent="0.3">
      <c r="A15" s="17" t="s">
        <v>33</v>
      </c>
      <c r="B15" s="187"/>
      <c r="C15" s="192"/>
      <c r="D15" s="187"/>
      <c r="E15" s="187"/>
      <c r="F15" s="187"/>
      <c r="G15" s="203"/>
      <c r="H15" s="24" t="s">
        <v>65</v>
      </c>
      <c r="I15" s="25">
        <v>385</v>
      </c>
      <c r="J15" s="14">
        <f t="shared" ref="J15:J22" si="1">I15/70</f>
        <v>5.5</v>
      </c>
      <c r="K15" s="19">
        <v>1561</v>
      </c>
      <c r="L15" s="19" t="s">
        <v>82</v>
      </c>
      <c r="M15" s="10"/>
      <c r="S15" s="201"/>
      <c r="T15" s="201"/>
      <c r="U15" s="201"/>
      <c r="V15" s="201"/>
      <c r="W15" s="201"/>
      <c r="X15" s="201"/>
      <c r="Y15" s="201"/>
      <c r="Z15" s="201"/>
    </row>
    <row r="16" spans="1:26" x14ac:dyDescent="0.3">
      <c r="A16" s="17" t="s">
        <v>32</v>
      </c>
      <c r="B16" s="187"/>
      <c r="C16" s="192"/>
      <c r="D16" s="187"/>
      <c r="E16" s="187"/>
      <c r="F16" s="187"/>
      <c r="G16" s="203"/>
      <c r="H16" s="18" t="s">
        <v>64</v>
      </c>
      <c r="I16" s="18">
        <v>384</v>
      </c>
      <c r="J16" s="14">
        <f t="shared" si="1"/>
        <v>5.4857142857142858</v>
      </c>
      <c r="K16" s="19">
        <v>1563</v>
      </c>
      <c r="L16" s="19" t="s">
        <v>83</v>
      </c>
      <c r="M16" s="10"/>
      <c r="S16" s="201"/>
      <c r="T16" s="201"/>
      <c r="U16" s="201"/>
      <c r="V16" s="201"/>
      <c r="W16" s="201"/>
      <c r="X16" s="201"/>
      <c r="Y16" s="201"/>
      <c r="Z16" s="201"/>
    </row>
    <row r="17" spans="1:26" x14ac:dyDescent="0.3">
      <c r="A17" s="17" t="s">
        <v>36</v>
      </c>
      <c r="B17" s="187"/>
      <c r="C17" s="192"/>
      <c r="D17" s="187"/>
      <c r="E17" s="187"/>
      <c r="F17" s="187"/>
      <c r="G17" s="203"/>
      <c r="H17" s="18" t="s">
        <v>72</v>
      </c>
      <c r="I17" s="18">
        <v>380</v>
      </c>
      <c r="J17" s="14">
        <f t="shared" si="1"/>
        <v>5.4285714285714288</v>
      </c>
      <c r="K17" s="19">
        <v>1546</v>
      </c>
      <c r="L17" s="206"/>
      <c r="M17" s="10"/>
      <c r="S17" s="201"/>
      <c r="T17" s="201"/>
      <c r="U17" s="201"/>
      <c r="V17" s="201"/>
      <c r="W17" s="201"/>
      <c r="X17" s="201"/>
      <c r="Y17" s="201"/>
      <c r="Z17" s="201"/>
    </row>
    <row r="18" spans="1:26" x14ac:dyDescent="0.3">
      <c r="A18" s="17" t="s">
        <v>70</v>
      </c>
      <c r="B18" s="187"/>
      <c r="C18" s="192"/>
      <c r="D18" s="187"/>
      <c r="E18" s="187"/>
      <c r="F18" s="187"/>
      <c r="G18" s="203"/>
      <c r="H18" s="18" t="s">
        <v>73</v>
      </c>
      <c r="I18" s="18">
        <v>380</v>
      </c>
      <c r="J18" s="14">
        <f t="shared" si="1"/>
        <v>5.4285714285714288</v>
      </c>
      <c r="K18" s="19">
        <v>1546</v>
      </c>
      <c r="L18" s="207"/>
      <c r="M18" s="10"/>
      <c r="S18" s="201"/>
      <c r="T18" s="201"/>
      <c r="U18" s="201"/>
      <c r="V18" s="201"/>
      <c r="W18" s="201"/>
      <c r="X18" s="201"/>
      <c r="Y18" s="201"/>
      <c r="Z18" s="201"/>
    </row>
    <row r="19" spans="1:26" x14ac:dyDescent="0.3">
      <c r="A19" s="17" t="s">
        <v>71</v>
      </c>
      <c r="B19" s="187"/>
      <c r="C19" s="192"/>
      <c r="D19" s="187"/>
      <c r="E19" s="187"/>
      <c r="F19" s="187"/>
      <c r="G19" s="203"/>
      <c r="H19" s="18" t="s">
        <v>74</v>
      </c>
      <c r="I19" s="18">
        <v>373</v>
      </c>
      <c r="J19" s="14">
        <f t="shared" si="1"/>
        <v>5.3285714285714283</v>
      </c>
      <c r="K19" s="19">
        <v>1522</v>
      </c>
      <c r="L19" s="207"/>
      <c r="M19" s="10"/>
      <c r="S19" s="201"/>
      <c r="T19" s="201"/>
      <c r="U19" s="201"/>
      <c r="V19" s="201"/>
      <c r="W19" s="201"/>
      <c r="X19" s="201"/>
      <c r="Y19" s="201"/>
      <c r="Z19" s="201"/>
    </row>
    <row r="20" spans="1:26" x14ac:dyDescent="0.3">
      <c r="A20" s="17" t="s">
        <v>68</v>
      </c>
      <c r="B20" s="190"/>
      <c r="C20" s="192"/>
      <c r="D20" s="193"/>
      <c r="E20" s="193"/>
      <c r="F20" s="193"/>
      <c r="G20" s="205"/>
      <c r="H20" s="26" t="s">
        <v>75</v>
      </c>
      <c r="I20" s="26">
        <v>324</v>
      </c>
      <c r="J20" s="27">
        <f t="shared" si="1"/>
        <v>4.628571428571429</v>
      </c>
      <c r="K20" s="28">
        <v>1349</v>
      </c>
      <c r="L20" s="207"/>
      <c r="M20" s="10"/>
      <c r="S20" s="201"/>
      <c r="T20" s="201"/>
      <c r="U20" s="201"/>
      <c r="V20" s="201"/>
      <c r="W20" s="201"/>
      <c r="X20" s="201"/>
      <c r="Y20" s="201"/>
      <c r="Z20" s="201"/>
    </row>
    <row r="21" spans="1:26" x14ac:dyDescent="0.3">
      <c r="A21" s="29" t="s">
        <v>66</v>
      </c>
      <c r="B21" s="30"/>
      <c r="C21" s="30"/>
      <c r="D21" s="30"/>
      <c r="E21" s="30"/>
      <c r="F21" s="30"/>
      <c r="G21" s="31"/>
      <c r="H21" s="32" t="s">
        <v>69</v>
      </c>
      <c r="I21" s="33">
        <v>391</v>
      </c>
      <c r="J21" s="34">
        <f t="shared" si="1"/>
        <v>5.5857142857142854</v>
      </c>
      <c r="K21" s="35">
        <v>1582</v>
      </c>
      <c r="L21" s="207"/>
      <c r="M21" s="10"/>
      <c r="S21" s="201"/>
      <c r="T21" s="201"/>
      <c r="U21" s="201"/>
      <c r="V21" s="201"/>
      <c r="W21" s="201"/>
      <c r="X21" s="201"/>
      <c r="Y21" s="201"/>
      <c r="Z21" s="201"/>
    </row>
    <row r="22" spans="1:26" ht="14.5" thickBot="1" x14ac:dyDescent="0.35">
      <c r="A22" s="36" t="s">
        <v>67</v>
      </c>
      <c r="B22" s="37"/>
      <c r="C22" s="37"/>
      <c r="D22" s="37"/>
      <c r="E22" s="37"/>
      <c r="F22" s="37"/>
      <c r="G22" s="37"/>
      <c r="H22" s="38" t="s">
        <v>69</v>
      </c>
      <c r="I22" s="39">
        <v>391</v>
      </c>
      <c r="J22" s="40">
        <f t="shared" si="1"/>
        <v>5.5857142857142854</v>
      </c>
      <c r="K22" s="41">
        <v>1582</v>
      </c>
      <c r="L22" s="208"/>
      <c r="M22" s="10"/>
      <c r="S22" s="201"/>
      <c r="T22" s="201"/>
      <c r="U22" s="201"/>
      <c r="V22" s="201"/>
      <c r="W22" s="201"/>
      <c r="X22" s="201"/>
      <c r="Y22" s="201"/>
      <c r="Z22" s="201"/>
    </row>
    <row r="23" spans="1:26" x14ac:dyDescent="0.3">
      <c r="A23" s="10"/>
      <c r="B23" s="10"/>
      <c r="C23" s="10"/>
      <c r="D23" s="10"/>
      <c r="E23" s="10"/>
      <c r="F23" s="10"/>
      <c r="G23" s="10"/>
      <c r="H23" s="10"/>
      <c r="I23" s="10"/>
      <c r="J23" s="42"/>
      <c r="K23" s="10"/>
      <c r="L23" s="10"/>
      <c r="M23" s="10"/>
    </row>
    <row r="24" spans="1:26" ht="14.5" thickBot="1" x14ac:dyDescent="0.35">
      <c r="A24" s="10"/>
      <c r="B24" s="10"/>
      <c r="C24" s="10"/>
      <c r="D24" s="10"/>
      <c r="F24" s="10"/>
      <c r="G24" s="10"/>
      <c r="H24" s="10"/>
      <c r="I24" s="10"/>
      <c r="J24" s="42"/>
      <c r="K24" s="10"/>
      <c r="L24" s="10"/>
      <c r="M24" s="10"/>
    </row>
    <row r="25" spans="1:26" ht="28" x14ac:dyDescent="0.3">
      <c r="A25" s="6" t="s">
        <v>78</v>
      </c>
      <c r="B25" s="7" t="s">
        <v>38</v>
      </c>
      <c r="C25" s="7" t="s">
        <v>58</v>
      </c>
      <c r="D25" s="7" t="s">
        <v>23</v>
      </c>
      <c r="E25" s="7" t="s">
        <v>30</v>
      </c>
      <c r="F25" s="7" t="s">
        <v>31</v>
      </c>
      <c r="G25" s="7" t="s">
        <v>26</v>
      </c>
      <c r="H25" s="7" t="s">
        <v>22</v>
      </c>
      <c r="I25" s="7" t="s">
        <v>45</v>
      </c>
      <c r="J25" s="43" t="s">
        <v>44</v>
      </c>
      <c r="K25" s="8" t="s">
        <v>46</v>
      </c>
      <c r="L25" s="44"/>
      <c r="S25" s="200"/>
      <c r="T25" s="200"/>
      <c r="U25" s="200"/>
      <c r="V25" s="200"/>
      <c r="W25" s="200"/>
      <c r="X25" s="200"/>
    </row>
    <row r="26" spans="1:26" x14ac:dyDescent="0.3">
      <c r="A26" s="12" t="s">
        <v>28</v>
      </c>
      <c r="B26" s="177" t="s">
        <v>84</v>
      </c>
      <c r="C26" s="180">
        <v>4</v>
      </c>
      <c r="D26" s="177" t="s">
        <v>85</v>
      </c>
      <c r="E26" s="177" t="s">
        <v>86</v>
      </c>
      <c r="F26" s="183">
        <v>6.9000000000000006E-2</v>
      </c>
      <c r="G26" s="180" t="s">
        <v>27</v>
      </c>
      <c r="H26" s="45" t="s">
        <v>89</v>
      </c>
      <c r="I26" s="45">
        <v>421</v>
      </c>
      <c r="J26" s="46">
        <v>6</v>
      </c>
      <c r="K26" s="47">
        <v>1666</v>
      </c>
      <c r="L26" s="48"/>
      <c r="M26" s="10"/>
      <c r="S26" s="200"/>
      <c r="T26" s="200"/>
      <c r="U26" s="200"/>
      <c r="V26" s="200"/>
      <c r="W26" s="200"/>
      <c r="X26" s="200"/>
    </row>
    <row r="27" spans="1:26" x14ac:dyDescent="0.3">
      <c r="A27" s="17" t="s">
        <v>87</v>
      </c>
      <c r="B27" s="178"/>
      <c r="C27" s="181"/>
      <c r="D27" s="178"/>
      <c r="E27" s="178"/>
      <c r="F27" s="184"/>
      <c r="G27" s="181"/>
      <c r="H27" s="49" t="s">
        <v>95</v>
      </c>
      <c r="I27" s="50">
        <v>413</v>
      </c>
      <c r="J27" s="51">
        <v>5.9</v>
      </c>
      <c r="K27" s="52">
        <v>1664</v>
      </c>
      <c r="L27" s="48"/>
      <c r="M27" s="10"/>
      <c r="S27" s="200"/>
      <c r="T27" s="200"/>
      <c r="U27" s="200"/>
      <c r="V27" s="200"/>
      <c r="W27" s="200"/>
      <c r="X27" s="200"/>
    </row>
    <row r="28" spans="1:26" x14ac:dyDescent="0.3">
      <c r="A28" s="17" t="s">
        <v>93</v>
      </c>
      <c r="B28" s="178"/>
      <c r="C28" s="181"/>
      <c r="D28" s="178"/>
      <c r="E28" s="178"/>
      <c r="F28" s="184"/>
      <c r="G28" s="181"/>
      <c r="H28" s="49" t="s">
        <v>96</v>
      </c>
      <c r="I28" s="49">
        <v>414</v>
      </c>
      <c r="J28" s="53">
        <v>5.9</v>
      </c>
      <c r="K28" s="52">
        <v>1644</v>
      </c>
      <c r="L28" s="48"/>
      <c r="M28" s="10"/>
      <c r="N28" s="199"/>
      <c r="O28" s="199"/>
      <c r="S28" s="200"/>
      <c r="T28" s="200"/>
      <c r="U28" s="200"/>
      <c r="V28" s="200"/>
      <c r="W28" s="200"/>
      <c r="X28" s="200"/>
    </row>
    <row r="29" spans="1:26" x14ac:dyDescent="0.3">
      <c r="A29" s="17" t="s">
        <v>91</v>
      </c>
      <c r="B29" s="178"/>
      <c r="C29" s="181"/>
      <c r="D29" s="178"/>
      <c r="E29" s="178"/>
      <c r="F29" s="184"/>
      <c r="G29" s="181"/>
      <c r="H29" s="49" t="s">
        <v>97</v>
      </c>
      <c r="I29" s="49">
        <v>413</v>
      </c>
      <c r="J29" s="53">
        <v>5.9</v>
      </c>
      <c r="K29" s="52">
        <v>1640</v>
      </c>
      <c r="L29" s="54"/>
      <c r="S29" s="200"/>
      <c r="T29" s="200"/>
      <c r="U29" s="200"/>
      <c r="V29" s="200"/>
      <c r="W29" s="200"/>
      <c r="X29" s="200"/>
    </row>
    <row r="30" spans="1:26" x14ac:dyDescent="0.3">
      <c r="A30" s="17" t="s">
        <v>92</v>
      </c>
      <c r="B30" s="178"/>
      <c r="C30" s="181"/>
      <c r="D30" s="178"/>
      <c r="E30" s="178"/>
      <c r="F30" s="184"/>
      <c r="G30" s="181"/>
      <c r="H30" s="49" t="s">
        <v>98</v>
      </c>
      <c r="I30" s="49">
        <v>411</v>
      </c>
      <c r="J30" s="53">
        <v>5.87</v>
      </c>
      <c r="K30" s="52">
        <v>1634</v>
      </c>
      <c r="L30" s="54"/>
      <c r="P30" s="1" t="s">
        <v>102</v>
      </c>
      <c r="S30" s="200"/>
      <c r="T30" s="200"/>
      <c r="U30" s="200"/>
      <c r="V30" s="200"/>
      <c r="W30" s="200"/>
      <c r="X30" s="200"/>
    </row>
    <row r="31" spans="1:26" x14ac:dyDescent="0.3">
      <c r="A31" s="17" t="s">
        <v>94</v>
      </c>
      <c r="B31" s="178"/>
      <c r="C31" s="181"/>
      <c r="D31" s="178"/>
      <c r="E31" s="178"/>
      <c r="F31" s="184"/>
      <c r="G31" s="181"/>
      <c r="H31" s="49" t="s">
        <v>99</v>
      </c>
      <c r="I31" s="49">
        <v>406</v>
      </c>
      <c r="J31" s="53">
        <v>5.8</v>
      </c>
      <c r="K31" s="52">
        <v>1618</v>
      </c>
      <c r="L31" s="54"/>
      <c r="S31" s="200"/>
      <c r="T31" s="200"/>
      <c r="U31" s="200"/>
      <c r="V31" s="200"/>
      <c r="W31" s="200"/>
      <c r="X31" s="200"/>
    </row>
    <row r="32" spans="1:26" x14ac:dyDescent="0.3">
      <c r="A32" s="17" t="s">
        <v>101</v>
      </c>
      <c r="B32" s="178"/>
      <c r="C32" s="181"/>
      <c r="D32" s="178"/>
      <c r="E32" s="178"/>
      <c r="F32" s="184"/>
      <c r="G32" s="181"/>
      <c r="H32" s="55" t="s">
        <v>100</v>
      </c>
      <c r="I32" s="55">
        <v>405</v>
      </c>
      <c r="J32" s="56">
        <v>5.79</v>
      </c>
      <c r="K32" s="57">
        <v>1615</v>
      </c>
      <c r="L32" s="54"/>
    </row>
    <row r="33" spans="1:12" ht="14.5" thickBot="1" x14ac:dyDescent="0.35">
      <c r="A33" s="20" t="s">
        <v>88</v>
      </c>
      <c r="B33" s="179"/>
      <c r="C33" s="182"/>
      <c r="D33" s="179"/>
      <c r="E33" s="179"/>
      <c r="F33" s="185"/>
      <c r="G33" s="182"/>
      <c r="H33" s="58" t="s">
        <v>90</v>
      </c>
      <c r="I33" s="59">
        <v>410</v>
      </c>
      <c r="J33" s="60">
        <v>5.86</v>
      </c>
      <c r="K33" s="61">
        <v>1631</v>
      </c>
      <c r="L33" s="54"/>
    </row>
    <row r="34" spans="1:12" x14ac:dyDescent="0.3">
      <c r="I34" s="209" t="s">
        <v>103</v>
      </c>
      <c r="J34" s="209"/>
      <c r="K34" s="209"/>
    </row>
    <row r="35" spans="1:12" ht="14.5" thickBot="1" x14ac:dyDescent="0.35"/>
    <row r="36" spans="1:12" ht="28" x14ac:dyDescent="0.3">
      <c r="A36" s="6" t="s">
        <v>104</v>
      </c>
      <c r="B36" s="7" t="s">
        <v>38</v>
      </c>
      <c r="C36" s="7" t="s">
        <v>58</v>
      </c>
      <c r="D36" s="7" t="s">
        <v>23</v>
      </c>
      <c r="E36" s="7" t="s">
        <v>30</v>
      </c>
      <c r="F36" s="7" t="s">
        <v>31</v>
      </c>
      <c r="G36" s="7" t="s">
        <v>26</v>
      </c>
      <c r="H36" s="7" t="s">
        <v>22</v>
      </c>
      <c r="I36" s="7" t="s">
        <v>45</v>
      </c>
      <c r="J36" s="43" t="s">
        <v>44</v>
      </c>
      <c r="K36" s="8" t="s">
        <v>46</v>
      </c>
    </row>
    <row r="37" spans="1:12" x14ac:dyDescent="0.3">
      <c r="A37" s="12" t="s">
        <v>109</v>
      </c>
      <c r="B37" s="177" t="s">
        <v>105</v>
      </c>
      <c r="C37" s="180">
        <v>1</v>
      </c>
      <c r="D37" s="177" t="s">
        <v>106</v>
      </c>
      <c r="E37" s="177" t="s">
        <v>107</v>
      </c>
      <c r="F37" s="183">
        <v>7.6999999999999999E-2</v>
      </c>
      <c r="G37" s="210" t="s">
        <v>108</v>
      </c>
      <c r="H37" s="62" t="s">
        <v>113</v>
      </c>
      <c r="I37" s="62">
        <v>418</v>
      </c>
      <c r="J37" s="46">
        <v>5.98</v>
      </c>
      <c r="K37" s="63">
        <v>1705</v>
      </c>
    </row>
    <row r="38" spans="1:12" x14ac:dyDescent="0.3">
      <c r="A38" s="12" t="s">
        <v>28</v>
      </c>
      <c r="B38" s="178"/>
      <c r="C38" s="181"/>
      <c r="D38" s="178"/>
      <c r="E38" s="178"/>
      <c r="F38" s="184"/>
      <c r="G38" s="211"/>
      <c r="H38" s="64" t="s">
        <v>114</v>
      </c>
      <c r="I38" s="65">
        <v>417</v>
      </c>
      <c r="J38" s="66">
        <v>5.97</v>
      </c>
      <c r="K38" s="67">
        <v>1700</v>
      </c>
    </row>
    <row r="39" spans="1:12" x14ac:dyDescent="0.3">
      <c r="A39" s="17" t="s">
        <v>87</v>
      </c>
      <c r="B39" s="178"/>
      <c r="C39" s="181"/>
      <c r="D39" s="178"/>
      <c r="E39" s="178"/>
      <c r="F39" s="184"/>
      <c r="G39" s="211"/>
      <c r="H39" s="64" t="s">
        <v>115</v>
      </c>
      <c r="I39" s="64">
        <v>415</v>
      </c>
      <c r="J39" s="68">
        <v>5.93</v>
      </c>
      <c r="K39" s="67">
        <v>1693</v>
      </c>
    </row>
    <row r="40" spans="1:12" x14ac:dyDescent="0.3">
      <c r="A40" s="17" t="s">
        <v>110</v>
      </c>
      <c r="B40" s="178"/>
      <c r="C40" s="181"/>
      <c r="D40" s="178"/>
      <c r="E40" s="178"/>
      <c r="F40" s="184"/>
      <c r="G40" s="211"/>
      <c r="H40" s="64" t="s">
        <v>115</v>
      </c>
      <c r="I40" s="64">
        <v>415</v>
      </c>
      <c r="J40" s="68">
        <v>5.93</v>
      </c>
      <c r="K40" s="67">
        <v>1693</v>
      </c>
    </row>
    <row r="41" spans="1:12" x14ac:dyDescent="0.3">
      <c r="A41" s="17" t="s">
        <v>111</v>
      </c>
      <c r="B41" s="178"/>
      <c r="C41" s="181"/>
      <c r="D41" s="178"/>
      <c r="E41" s="178"/>
      <c r="F41" s="184"/>
      <c r="G41" s="211"/>
      <c r="H41" s="64"/>
      <c r="I41" s="64"/>
      <c r="J41" s="68"/>
      <c r="K41" s="67"/>
    </row>
    <row r="42" spans="1:12" x14ac:dyDescent="0.3">
      <c r="A42" s="17" t="s">
        <v>94</v>
      </c>
      <c r="B42" s="178"/>
      <c r="C42" s="181"/>
      <c r="D42" s="178"/>
      <c r="E42" s="178"/>
      <c r="F42" s="184"/>
      <c r="G42" s="211"/>
      <c r="H42" s="64"/>
      <c r="I42" s="64"/>
      <c r="J42" s="68"/>
      <c r="K42" s="67"/>
    </row>
    <row r="43" spans="1:12" x14ac:dyDescent="0.3">
      <c r="A43" s="17" t="s">
        <v>70</v>
      </c>
      <c r="B43" s="178"/>
      <c r="C43" s="181"/>
      <c r="D43" s="178"/>
      <c r="E43" s="178"/>
      <c r="F43" s="184"/>
      <c r="G43" s="211"/>
      <c r="H43" s="69"/>
      <c r="I43" s="69"/>
      <c r="J43" s="70"/>
      <c r="K43" s="71"/>
    </row>
    <row r="44" spans="1:12" ht="14.5" thickBot="1" x14ac:dyDescent="0.35">
      <c r="A44" s="20" t="s">
        <v>112</v>
      </c>
      <c r="B44" s="179"/>
      <c r="C44" s="182"/>
      <c r="D44" s="179"/>
      <c r="E44" s="179"/>
      <c r="F44" s="185"/>
      <c r="G44" s="212"/>
      <c r="H44" s="72"/>
      <c r="I44" s="73"/>
      <c r="J44" s="74"/>
      <c r="K44" s="75"/>
    </row>
    <row r="48" spans="1:12" x14ac:dyDescent="0.3">
      <c r="K48" s="1" t="s">
        <v>116</v>
      </c>
    </row>
  </sheetData>
  <mergeCells count="30">
    <mergeCell ref="I34:K34"/>
    <mergeCell ref="B37:B44"/>
    <mergeCell ref="C37:C44"/>
    <mergeCell ref="D37:D44"/>
    <mergeCell ref="E37:E44"/>
    <mergeCell ref="F37:F44"/>
    <mergeCell ref="G37:G44"/>
    <mergeCell ref="N28:O28"/>
    <mergeCell ref="S13:Z22"/>
    <mergeCell ref="G4:G10"/>
    <mergeCell ref="G14:G20"/>
    <mergeCell ref="L17:L22"/>
    <mergeCell ref="G26:G33"/>
    <mergeCell ref="S25:X31"/>
    <mergeCell ref="A1:B1"/>
    <mergeCell ref="C4:C10"/>
    <mergeCell ref="B4:B10"/>
    <mergeCell ref="D4:D10"/>
    <mergeCell ref="E4:E10"/>
    <mergeCell ref="F4:F10"/>
    <mergeCell ref="B14:B20"/>
    <mergeCell ref="C14:C20"/>
    <mergeCell ref="D14:D20"/>
    <mergeCell ref="E14:E20"/>
    <mergeCell ref="F14:F20"/>
    <mergeCell ref="B26:B33"/>
    <mergeCell ref="C26:C33"/>
    <mergeCell ref="D26:D33"/>
    <mergeCell ref="E26:E33"/>
    <mergeCell ref="F26:F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 estimation puissance</vt:lpstr>
      <vt:lpstr>Tableaux de données TDF 2014</vt:lpstr>
      <vt:lpstr>'Modèle estimation puissance'!Zone_d_impression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</dc:creator>
  <cp:lastModifiedBy>Alban RENAUD</cp:lastModifiedBy>
  <cp:lastPrinted>2018-08-13T10:29:33Z</cp:lastPrinted>
  <dcterms:created xsi:type="dcterms:W3CDTF">2014-07-14T13:03:25Z</dcterms:created>
  <dcterms:modified xsi:type="dcterms:W3CDTF">2018-08-13T10:34:58Z</dcterms:modified>
  <cp:contentStatus/>
</cp:coreProperties>
</file>